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https://d.docs.live.net/2d36cb00c162d632/Jobb Titania/Långivningsflik/Term Sheets/Exempel till hemsidan/Tingshuset/"/>
    </mc:Choice>
  </mc:AlternateContent>
  <xr:revisionPtr revIDLastSave="13" documentId="13_ncr:20001_{54DAC895-20C9-43F0-A05D-45ED8FAAD6BC}" xr6:coauthVersionLast="47" xr6:coauthVersionMax="47" xr10:uidLastSave="{EF1EFC8F-453D-43FC-8E0B-CBB479349435}"/>
  <bookViews>
    <workbookView xWindow="-120" yWindow="-120" windowWidth="29040" windowHeight="17520" activeTab="1" xr2:uid="{00000000-000D-0000-FFFF-FFFF00000000}"/>
  </bookViews>
  <sheets>
    <sheet name="Project info" sheetId="35" r:id="rId1"/>
    <sheet name="Cash flow and IRR" sheetId="32" r:id="rId2"/>
    <sheet name="Project overview" sheetId="30" state="hidden" r:id="rId3"/>
    <sheet name="Apt.list" sheetId="39" r:id="rId4"/>
    <sheet name="Apartment list (old)" sheetId="36" state="hidden" r:id="rId5"/>
    <sheet name="Hallunda Gård aggregated" sheetId="9" state="hidden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</externalReferences>
  <definedNames>
    <definedName name="___fff2" localSheetId="4" hidden="1">{"Main",#N/A,FALSE,"Wacker";"Main2",#N/A,FALSE,"Wacker";"Value",#N/A,FALSE,"Wacker";"Sensitivity",#N/A,FALSE,"Wacker";"Paine",#N/A,FALSE,"Wacker";"Quaker",#N/A,FALSE,"Wacker";"Wacker",#N/A,FALSE,"Wacker";"1900",#N/A,FALSE,"Wacker";"1901",#N/A,FALSE,"Wacker"}</definedName>
    <definedName name="___fff2" hidden="1">{"Main",#N/A,FALSE,"Wacker";"Main2",#N/A,FALSE,"Wacker";"Value",#N/A,FALSE,"Wacker";"Sensitivity",#N/A,FALSE,"Wacker";"Paine",#N/A,FALSE,"Wacker";"Quaker",#N/A,FALSE,"Wacker";"Wacker",#N/A,FALSE,"Wacker";"1900",#N/A,FALSE,"Wacker";"1901",#N/A,FALSE,"Wacker"}</definedName>
    <definedName name="___ggg2" localSheetId="4" hidden="1">{"View1",#N/A,FALSE,"Sheet1";"View2",#N/A,FALSE,"Sheet1"}</definedName>
    <definedName name="___ggg2" hidden="1">{"View1",#N/A,FALSE,"Sheet1";"View2",#N/A,FALSE,"Sheet1"}</definedName>
    <definedName name="___MRG2" localSheetId="4" hidden="1">{"INCOME",#N/A,FALSE,"ProNet";"VALUE",#N/A,FALSE,"ProNet"}</definedName>
    <definedName name="___MRG2" hidden="1">{"INCOME",#N/A,FALSE,"ProNet";"VALUE",#N/A,FALSE,"ProNet"}</definedName>
    <definedName name="__123Graph_ACurrent" localSheetId="4" hidden="1">'[1]Office Space'!$O$33:$AA$33</definedName>
    <definedName name="__123Graph_ACurrent" hidden="1">#REF!</definedName>
    <definedName name="__123Graph_B" localSheetId="4" hidden="1">'[2]Min Gain 1996'!$B$1:$B$22</definedName>
    <definedName name="__123Graph_B" hidden="1">#REF!</definedName>
    <definedName name="__123Graph_BCurrent" localSheetId="4" hidden="1">'[1]Office Space'!$O$34:$AA$34</definedName>
    <definedName name="__123Graph_BCurrent" hidden="1">#REF!</definedName>
    <definedName name="__123Graph_C" localSheetId="4" hidden="1">'[2]Min Gain 1996'!$D$1:$D$22</definedName>
    <definedName name="__123Graph_C" hidden="1">#REF!</definedName>
    <definedName name="__123Graph_X" localSheetId="4" hidden="1">'[2]Min Gain 1996'!$B$1:$B$22</definedName>
    <definedName name="__123Graph_X" hidden="1">#REF!</definedName>
    <definedName name="__123Graph_XCurrent" localSheetId="4" hidden="1">'[1]Office Space'!$O$9:$AA$9</definedName>
    <definedName name="__123Graph_XCurrent" hidden="1">#REF!</definedName>
    <definedName name="__FDS_HYPERLINK_TOGGLE_STATE__" hidden="1">"ON"</definedName>
    <definedName name="__FDS_UNIQUE_RANGE_ID_GENERATOR_COUNTER" hidden="1">1</definedName>
    <definedName name="_1__123Graph_ACHART_1" localSheetId="4" hidden="1">[3]B!$B$5:$B$7</definedName>
    <definedName name="_1__123Graph_ACHART_1" hidden="1">#REF!</definedName>
    <definedName name="_1_0_0_K" localSheetId="4" hidden="1">[4]useless!#REF!</definedName>
    <definedName name="_1_0_0_K" hidden="1">#REF!</definedName>
    <definedName name="_10__123Graph_BSS6_B" localSheetId="4" hidden="1">'[5]#REF'!#REF!</definedName>
    <definedName name="_10__123Graph_BSS6_B" hidden="1">#REF!</definedName>
    <definedName name="_11__123Graph_BSTD_A" localSheetId="4" hidden="1">[5]WEEKLYVLS!#REF!</definedName>
    <definedName name="_11__123Graph_BSTD_A" hidden="1">#REF!</definedName>
    <definedName name="_12__123Graph_CINVAR_A" localSheetId="4" hidden="1">[5]WEEKLYVLS!#REF!</definedName>
    <definedName name="_12__123Graph_CINVAR_A" hidden="1">#REF!</definedName>
    <definedName name="_13__123Graph_CSS5_A" localSheetId="4" hidden="1">'[5]#REF'!#REF!</definedName>
    <definedName name="_13__123Graph_CSS5_A" hidden="1">#REF!</definedName>
    <definedName name="_14__123Graph_CSS6_A" localSheetId="4" hidden="1">'[5]#REF'!#REF!</definedName>
    <definedName name="_14__123Graph_CSS6_A" hidden="1">#REF!</definedName>
    <definedName name="_15__123Graph_CSS6_B" localSheetId="4" hidden="1">'[5]#REF'!#REF!</definedName>
    <definedName name="_15__123Graph_CSS6_B" hidden="1">#REF!</definedName>
    <definedName name="_16__123Graph_CSS7_A" localSheetId="4" hidden="1">'[5]#REF'!#REF!</definedName>
    <definedName name="_16__123Graph_CSS7_A" hidden="1">#REF!</definedName>
    <definedName name="_17__123Graph_DINVAR_A" localSheetId="4" hidden="1">[5]WEEKLYVLS!#REF!</definedName>
    <definedName name="_17__123Graph_DINVAR_A" hidden="1">#REF!</definedName>
    <definedName name="_18__123Graph_DSS5_A" localSheetId="4" hidden="1">'[5]#REF'!#REF!</definedName>
    <definedName name="_18__123Graph_DSS5_A" hidden="1">#REF!</definedName>
    <definedName name="_19__123Graph_DSS6_B" localSheetId="4" hidden="1">'[5]#REF'!#REF!</definedName>
    <definedName name="_19__123Graph_DSS6_B" hidden="1">#REF!</definedName>
    <definedName name="_2__123Graph_ACHART_2" localSheetId="4" hidden="1">[3]B!$C$5:$C$7</definedName>
    <definedName name="_2__123Graph_ACHART_2" hidden="1">#REF!</definedName>
    <definedName name="_2_0_0_S" localSheetId="4" hidden="1">[4]useless!#REF!</definedName>
    <definedName name="_2_0_0_S" hidden="1">#REF!</definedName>
    <definedName name="_20__123Graph_DSS7_A" localSheetId="4" hidden="1">'[5]#REF'!#REF!</definedName>
    <definedName name="_20__123Graph_DSS7_A" hidden="1">#REF!</definedName>
    <definedName name="_21__123Graph_LBL_ACHART_1" localSheetId="4" hidden="1">[3]B!$B$5:$B$7</definedName>
    <definedName name="_21__123Graph_LBL_ACHART_1" hidden="1">#REF!</definedName>
    <definedName name="_22__123Graph_LBL_ACHART_2" localSheetId="4" hidden="1">[3]B!$C$5:$C$7</definedName>
    <definedName name="_22__123Graph_LBL_ACHART_2" hidden="1">#REF!</definedName>
    <definedName name="_23__123Graph_XChart_1" localSheetId="4" hidden="1">[6]Total!$C$322:$C$325</definedName>
    <definedName name="_23__123Graph_XChart_1" hidden="1">#REF!</definedName>
    <definedName name="_24__123Graph_XChart_1A" localSheetId="4" hidden="1">[7]F1!#REF!</definedName>
    <definedName name="_24__123Graph_XChart_1A" hidden="1">#REF!</definedName>
    <definedName name="_25__123Graph_XCHART_2" localSheetId="4" hidden="1">[3]B!$A$5:$A$7</definedName>
    <definedName name="_25__123Graph_XCHART_2" hidden="1">#REF!</definedName>
    <definedName name="_3__123Graph_AINVAR_A" localSheetId="4" hidden="1">[5]WEEKLYVLS!#REF!</definedName>
    <definedName name="_3__123Graph_AINVAR_A" hidden="1">#REF!</definedName>
    <definedName name="_4__123Graph_ASS6_A" localSheetId="4" hidden="1">'[5]#REF'!#REF!</definedName>
    <definedName name="_4__123Graph_ASS6_A" hidden="1">#REF!</definedName>
    <definedName name="_5__123Graph_ASTD_A" localSheetId="4" hidden="1">[5]WEEKLYVLS!#REF!</definedName>
    <definedName name="_5__123Graph_ASTD_A" hidden="1">#REF!</definedName>
    <definedName name="_6__123Graph_BCHART_5" localSheetId="4" hidden="1">#REF!</definedName>
    <definedName name="_6__123Graph_BCHART_5" hidden="1">#REF!</definedName>
    <definedName name="_7__123Graph_BINVAR_A" localSheetId="4" hidden="1">[5]WEEKLYVLS!#REF!</definedName>
    <definedName name="_7__123Graph_BINVAR_A" hidden="1">#REF!</definedName>
    <definedName name="_8__123Graph_BSS5_A" localSheetId="4" hidden="1">'[5]#REF'!#REF!</definedName>
    <definedName name="_8__123Graph_BSS5_A" hidden="1">#REF!</definedName>
    <definedName name="_9__123Graph_BSS6_A" localSheetId="4" hidden="1">'[5]#REF'!#REF!</definedName>
    <definedName name="_9__123Graph_BSS6_A" hidden="1">#REF!</definedName>
    <definedName name="_a10" localSheetId="4" hidden="1">{"SUMM",#N/A,TRUE,"C";"ACT_PROD",#N/A,TRUE,"A";"ACT_SHIP",#N/A,TRUE,"A";"BP_YLD",#N/A,TRUE,"B";"ACTZ_PROD",#N/A,TRUE,"D";"ACTZ_SHIP",#N/A,TRUE,"D";"ACTZ_YLD",#N/A,TRUE,"E";"CPSI_PROD",#N/A,TRUE,"F";"CPSI_SHIP",#N/A,TRUE,"F"}</definedName>
    <definedName name="_a10" hidden="1">{"SUMM",#N/A,TRUE,"C";"ACT_PROD",#N/A,TRUE,"A";"ACT_SHIP",#N/A,TRUE,"A";"BP_YLD",#N/A,TRUE,"B";"ACTZ_PROD",#N/A,TRUE,"D";"ACTZ_SHIP",#N/A,TRUE,"D";"ACTZ_YLD",#N/A,TRUE,"E";"CPSI_PROD",#N/A,TRUE,"F";"CPSI_SHIP",#N/A,TRUE,"F"}</definedName>
    <definedName name="_a3" localSheetId="4" hidden="1">{"TYPE",#N/A,FALSE,"MAYDGR";"PAN_LN",#N/A,FALSE,"MAYDGR";"FUN_LN",#N/A,FALSE,"MAYDGR";"TYPE",#N/A,FALSE,"MAYYLD";"PAN_LN",#N/A,FALSE,"MAYYLD";"FUN_LN",#N/A,FALSE,"MAYYLD";"TYPE",#N/A,FALSE,"MAYTDYLD";"PAN_LN",#N/A,FALSE,"MAYTDYLD";"FUN_LN",#N/A,FALSE,"MAYTDYLD";"TYPE",#N/A,FALSE,"MAYDA";"PAN_LN",#N/A,FALSE,"MAYDA";"FUN_LN",#N/A,FALSE,"MAYDA";"TYPE",#N/A,FALSE,"MAYUN";"PAN_LN",#N/A,FALSE,"MAYUN";"FUN_LN",#N/A,FALSE,"MAYUN"}</definedName>
    <definedName name="_a3" hidden="1">{"TYPE",#N/A,FALSE,"MAYDGR";"PAN_LN",#N/A,FALSE,"MAYDGR";"FUN_LN",#N/A,FALSE,"MAYDGR";"TYPE",#N/A,FALSE,"MAYYLD";"PAN_LN",#N/A,FALSE,"MAYYLD";"FUN_LN",#N/A,FALSE,"MAYYLD";"TYPE",#N/A,FALSE,"MAYTDYLD";"PAN_LN",#N/A,FALSE,"MAYTDYLD";"FUN_LN",#N/A,FALSE,"MAYTDYLD";"TYPE",#N/A,FALSE,"MAYDA";"PAN_LN",#N/A,FALSE,"MAYDA";"FUN_LN",#N/A,FALSE,"MAYDA";"TYPE",#N/A,FALSE,"MAYUN";"PAN_LN",#N/A,FALSE,"MAYUN";"FUN_LN",#N/A,FALSE,"MAYUN"}</definedName>
    <definedName name="_a4" localSheetId="4" hidden="1">{"PAN_LN",#N/A,TRUE,"ACTDGR";"FUN_LN",#N/A,TRUE,"ACTDGR";"TYPE",#N/A,TRUE,"ACTDGR";"PAN_LN",#N/A,TRUE,"ACTYLD";"FUN_LN",#N/A,TRUE,"ACTYLD";"TYPE",#N/A,TRUE,"ACTYLD";"PAN_LN",#N/A,TRUE,"ACTYTDYLD";"FUN_LN",#N/A,TRUE,"ACTYTDYLD";"TYPE",#N/A,TRUE,"ACTYTDYLD";"PAN_LN",#N/A,TRUE,"ACTDA";"FUN_LN",#N/A,TRUE,"ACTDA";"TYPE",#N/A,TRUE,"ACTDA";"PAN_LN",#N/A,TRUE,"ACTUN";"FUN_LN",#N/A,TRUE,"ACTUN";"TYPE",#N/A,TRUE,"ACTUN";"panel",#N/A,TRUE,"ACT_TONS";"funnel",#N/A,TRUE,"ACT_TONS";"type",#N/A,TRUE,"ACT_TONS"}</definedName>
    <definedName name="_a4" hidden="1">{"PAN_LN",#N/A,TRUE,"ACTDGR";"FUN_LN",#N/A,TRUE,"ACTDGR";"TYPE",#N/A,TRUE,"ACTDGR";"PAN_LN",#N/A,TRUE,"ACTYLD";"FUN_LN",#N/A,TRUE,"ACTYLD";"TYPE",#N/A,TRUE,"ACTYLD";"PAN_LN",#N/A,TRUE,"ACTYTDYLD";"FUN_LN",#N/A,TRUE,"ACTYTDYLD";"TYPE",#N/A,TRUE,"ACTYTDYLD";"PAN_LN",#N/A,TRUE,"ACTDA";"FUN_LN",#N/A,TRUE,"ACTDA";"TYPE",#N/A,TRUE,"ACTDA";"PAN_LN",#N/A,TRUE,"ACTUN";"FUN_LN",#N/A,TRUE,"ACTUN";"TYPE",#N/A,TRUE,"ACTUN";"panel",#N/A,TRUE,"ACT_TONS";"funnel",#N/A,TRUE,"ACT_TONS";"type",#N/A,TRUE,"ACT_TONS"}</definedName>
    <definedName name="_a5" localSheetId="4" hidden="1">{"andy_p",#N/A,FALSE,"A";"andy_s",#N/A,FALSE,"A"}</definedName>
    <definedName name="_a5" hidden="1">{"andy_p",#N/A,FALSE,"A";"andy_s",#N/A,FALSE,"A"}</definedName>
    <definedName name="_a6" localSheetId="4" hidden="1">{"TYPE",#N/A,FALSE,"BPDGR";"PAN_LN",#N/A,FALSE,"BPDGR";"FUN_LN",#N/A,FALSE,"BPDGR";"TYPE",#N/A,FALSE,"BPYLD";"PAN_LN",#N/A,FALSE,"BPYLD";"FUN_LN",#N/A,FALSE,"BPYLD";"TYPE",#N/A,FALSE,"BPYTDYLD";"PAN_LN",#N/A,FALSE,"BPYTDYLD";"FUN_LN",#N/A,FALSE,"BPYTDYLD";"TYPE",#N/A,FALSE,"BPDA";"PAN_LN",#N/A,FALSE,"BPDA";"FUN_LN",#N/A,FALSE,"BPDA";"TYPE",#N/A,FALSE,"BPUN";"PAN_LN",#N/A,FALSE,"BPUN";"FUN_LN",#N/A,FALSE,"BPUN"}</definedName>
    <definedName name="_a6" hidden="1">{"TYPE",#N/A,FALSE,"BPDGR";"PAN_LN",#N/A,FALSE,"BPDGR";"FUN_LN",#N/A,FALSE,"BPDGR";"TYPE",#N/A,FALSE,"BPYLD";"PAN_LN",#N/A,FALSE,"BPYLD";"FUN_LN",#N/A,FALSE,"BPYLD";"TYPE",#N/A,FALSE,"BPYTDYLD";"PAN_LN",#N/A,FALSE,"BPYTDYLD";"FUN_LN",#N/A,FALSE,"BPYTDYLD";"TYPE",#N/A,FALSE,"BPDA";"PAN_LN",#N/A,FALSE,"BPDA";"FUN_LN",#N/A,FALSE,"BPDA";"TYPE",#N/A,FALSE,"BPUN";"PAN_LN",#N/A,FALSE,"BPUN";"FUN_LN",#N/A,FALSE,"BPUN"}</definedName>
    <definedName name="_a7" localSheetId="4" hidden="1">{"TYPE",#N/A,FALSE,"MAYDGR";"PAN_LN",#N/A,FALSE,"MAYDGR";"FUN_LN",#N/A,FALSE,"MAYDGR";"TYPE",#N/A,FALSE,"MAYYLD";"PAN_LN",#N/A,FALSE,"MAYYLD";"FUN_LN",#N/A,FALSE,"MAYYLD";"TYPE",#N/A,FALSE,"MAYTDYLD";"PAN_LN",#N/A,FALSE,"MAYTDYLD";"FUN_LN",#N/A,FALSE,"MAYTDYLD";"TYPE",#N/A,FALSE,"MAYDA";"PAN_LN",#N/A,FALSE,"MAYDA";"FUN_LN",#N/A,FALSE,"MAYDA";"TYPE",#N/A,FALSE,"MAYUN";"PAN_LN",#N/A,FALSE,"MAYUN";"FUN_LN",#N/A,FALSE,"MAYUN"}</definedName>
    <definedName name="_a7" hidden="1">{"TYPE",#N/A,FALSE,"MAYDGR";"PAN_LN",#N/A,FALSE,"MAYDGR";"FUN_LN",#N/A,FALSE,"MAYDGR";"TYPE",#N/A,FALSE,"MAYYLD";"PAN_LN",#N/A,FALSE,"MAYYLD";"FUN_LN",#N/A,FALSE,"MAYYLD";"TYPE",#N/A,FALSE,"MAYTDYLD";"PAN_LN",#N/A,FALSE,"MAYTDYLD";"FUN_LN",#N/A,FALSE,"MAYTDYLD";"TYPE",#N/A,FALSE,"MAYDA";"PAN_LN",#N/A,FALSE,"MAYDA";"FUN_LN",#N/A,FALSE,"MAYDA";"TYPE",#N/A,FALSE,"MAYUN";"PAN_LN",#N/A,FALSE,"MAYUN";"FUN_LN",#N/A,FALSE,"MAYUN"}</definedName>
    <definedName name="_a8" localSheetId="4" hidden="1">{"TYPE",#N/A,FALSE,"SEPDGR";"PAN_LN",#N/A,FALSE,"SEPDGR";"FUN_LN",#N/A,FALSE,"SEPDGR";"TYPE",#N/A,FALSE,"SEPYLD";"PAN_LN",#N/A,FALSE,"SEPYLD";"FUN_LN",#N/A,FALSE,"SEPYLD";"TYPE",#N/A,FALSE,"SEPYTDYLD";"PAN_LN",#N/A,FALSE,"SEPYTDYLD";"FUN_LN",#N/A,FALSE,"SEPYTDYLD";"TYPE",#N/A,FALSE,"SEPDA";"PAN_LN",#N/A,FALSE,"SEPDA";"FUN_LN",#N/A,FALSE,"SEPDA";"TYPE",#N/A,FALSE,"SEPUN";"PAN_LN",#N/A,FALSE,"SEPUN";"FUN_LN",#N/A,FALSE,"SEPUN"}</definedName>
    <definedName name="_a8" hidden="1">{"TYPE",#N/A,FALSE,"SEPDGR";"PAN_LN",#N/A,FALSE,"SEPDGR";"FUN_LN",#N/A,FALSE,"SEPDGR";"TYPE",#N/A,FALSE,"SEPYLD";"PAN_LN",#N/A,FALSE,"SEPYLD";"FUN_LN",#N/A,FALSE,"SEPYLD";"TYPE",#N/A,FALSE,"SEPYTDYLD";"PAN_LN",#N/A,FALSE,"SEPYTDYLD";"FUN_LN",#N/A,FALSE,"SEPYTDYLD";"TYPE",#N/A,FALSE,"SEPDA";"PAN_LN",#N/A,FALSE,"SEPDA";"FUN_LN",#N/A,FALSE,"SEPDA";"TYPE",#N/A,FALSE,"SEPUN";"PAN_LN",#N/A,FALSE,"SEPUN";"FUN_LN",#N/A,FALSE,"SEPUN"}</definedName>
    <definedName name="_a9" localSheetId="4" hidden="1">{"SUMM",#N/A,TRUE,"C";"ACT_PROD",#N/A,TRUE,"A";"ACT_SHIP",#N/A,TRUE,"A";"BP_YLD",#N/A,TRUE,"B";"ACTZ_PROD",#N/A,TRUE,"D";"ACTZ_SHIP",#N/A,TRUE,"D";"ACTZ_YLD",#N/A,TRUE,"E";"CPSI_PROD",#N/A,TRUE,"F";"CPSI_SHIP",#N/A,TRUE,"F"}</definedName>
    <definedName name="_a9" hidden="1">{"SUMM",#N/A,TRUE,"C";"ACT_PROD",#N/A,TRUE,"A";"ACT_SHIP",#N/A,TRUE,"A";"BP_YLD",#N/A,TRUE,"B";"ACTZ_PROD",#N/A,TRUE,"D";"ACTZ_SHIP",#N/A,TRUE,"D";"ACTZ_YLD",#N/A,TRUE,"E";"CPSI_PROD",#N/A,TRUE,"F";"CPSI_SHIP",#N/A,TRUE,"F"}</definedName>
    <definedName name="_aa1" localSheetId="4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aa1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aa2" localSheetId="4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aa2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aa3" localSheetId="4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aa3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bb3" localSheetId="4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bb3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bb4" localSheetId="4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bb4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bb5" localSheetId="4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bb5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bdm.6004FBD6AA1111D6B64C0003478F0654.edm" hidden="1">#REF!</definedName>
    <definedName name="_bdm.E56501595E8D45A7B0B0285FE1383E71.edm" localSheetId="4" hidden="1">#REF!</definedName>
    <definedName name="_bdm.E56501595E8D45A7B0B0285FE1383E71.edm" hidden="1">#REF!</definedName>
    <definedName name="_bdm.FastTrackBookmark.6_17_2009_5_16_54_PM.edm" localSheetId="4" hidden="1">[8]ARL!$H$9,[8]ARL!$H$11,[8]ARL!$H$16,[8]ARL!#REF!,[8]ARL!$H$24,[8]ARL!$H$28,[8]ARL!$A$28:$H$28</definedName>
    <definedName name="_bdm.FastTrackBookmark.6_17_2009_5_16_54_PM.edm" hidden="1">#REF!,#REF!,#REF!,#REF!,#REF!,#REF!,#REF!</definedName>
    <definedName name="_bdm.FastTrackBookmark.6_17_2009_5_16_55_PM.edm" localSheetId="4" hidden="1">[8]ARL!$H$9,[8]ARL!$H$11,[8]ARL!$H$16,[8]ARL!#REF!,[8]ARL!$H$24,[8]ARL!$H$28,[8]ARL!$A$28:$H$28</definedName>
    <definedName name="_bdm.FastTrackBookmark.6_17_2009_5_16_55_PM.edm" hidden="1">#REF!,#REF!,#REF!,#REF!,#REF!,#REF!,#REF!</definedName>
    <definedName name="_BIO1" localSheetId="4" hidden="1">{"toc1",#N/A,FALSE,"TOC";"cover",#N/A,FALSE,"Cover";"ts1",#N/A,FALSE,"Transaction Summary";"ei3",#N/A,FALSE,"Earnings Impact";"ad3",#N/A,FALSE,"accretion dilution"}</definedName>
    <definedName name="_BIO1" hidden="1">{"toc1",#N/A,FALSE,"TOC";"cover",#N/A,FALSE,"Cover";"ts1",#N/A,FALSE,"Transaction Summary";"ei3",#N/A,FALSE,"Earnings Impact";"ad3",#N/A,FALSE,"accretion dilution"}</definedName>
    <definedName name="_cvb2" localSheetId="4" hidden="1">{"toc1",#N/A,FALSE,"TOC";"cover",#N/A,FALSE,"Cover";"ts1",#N/A,FALSE,"Transaction Summary";"ei3",#N/A,FALSE,"Earnings Impact";"ad3",#N/A,FALSE,"accretion dilution"}</definedName>
    <definedName name="_cvb2" hidden="1">{"toc1",#N/A,FALSE,"TOC";"cover",#N/A,FALSE,"Cover";"ts1",#N/A,FALSE,"Transaction Summary";"ei3",#N/A,FALSE,"Earnings Impact";"ad3",#N/A,FALSE,"accretion dilution"}</definedName>
    <definedName name="_fff2" localSheetId="4" hidden="1">{"Main",#N/A,FALSE,"Wacker";"Main2",#N/A,FALSE,"Wacker";"Value",#N/A,FALSE,"Wacker";"Sensitivity",#N/A,FALSE,"Wacker";"Paine",#N/A,FALSE,"Wacker";"Quaker",#N/A,FALSE,"Wacker";"Wacker",#N/A,FALSE,"Wacker";"1900",#N/A,FALSE,"Wacker";"1901",#N/A,FALSE,"Wacker"}</definedName>
    <definedName name="_fff2" hidden="1">{"Main",#N/A,FALSE,"Wacker";"Main2",#N/A,FALSE,"Wacker";"Value",#N/A,FALSE,"Wacker";"Sensitivity",#N/A,FALSE,"Wacker";"Paine",#N/A,FALSE,"Wacker";"Quaker",#N/A,FALSE,"Wacker";"Wacker",#N/A,FALSE,"Wacker";"1900",#N/A,FALSE,"Wacker";"1901",#N/A,FALSE,"Wacker"}</definedName>
    <definedName name="_fgt2" localSheetId="4" hidden="1">{"cover",#N/A,TRUE,"Cover";"toc6",#N/A,TRUE,"TOC";"over",#N/A,TRUE,"Overview";"ts2",#N/A,TRUE,"Det_Trans_Sum";"ei1",#N/A,TRUE,"Earnings Impact";"ad1",#N/A,TRUE,"accretion dilution";"hg1",#N/A,TRUE,"Has-Gets";"pfis1",#N/A,TRUE,"Pro Forma Income Statement";"ca1",#N/A,TRUE,"Contribution_Analysis";"acq1",#N/A,TRUE,"Acquirer";"tar1",#N/A,TRUE,"Target"}</definedName>
    <definedName name="_fgt2" hidden="1">{"cover",#N/A,TRUE,"Cover";"toc6",#N/A,TRUE,"TOC";"over",#N/A,TRUE,"Overview";"ts2",#N/A,TRUE,"Det_Trans_Sum";"ei1",#N/A,TRUE,"Earnings Impact";"ad1",#N/A,TRUE,"accretion dilution";"hg1",#N/A,TRUE,"Has-Gets";"pfis1",#N/A,TRUE,"Pro Forma Income Statement";"ca1",#N/A,TRUE,"Contribution_Analysis";"acq1",#N/A,TRUE,"Acquirer";"tar1",#N/A,TRUE,"Target"}</definedName>
    <definedName name="_ggg2" localSheetId="4" hidden="1">{"View1",#N/A,FALSE,"Sheet1";"View2",#N/A,FALSE,"Sheet1"}</definedName>
    <definedName name="_ggg2" hidden="1">{"View1",#N/A,FALSE,"Sheet1";"View2",#N/A,FALSE,"Sheet1"}</definedName>
    <definedName name="_GR3" localSheetId="4" hidden="1">{"Informes",#N/A,FALSE,"CA";"Informes",#N/A,FALSE,"CN";"Informes",#N/A,FALSE,"INVERSIONES";"Informes",#N/A,FALSE,"CN Oficial";"Informes",#N/A,FALSE,"CA Oficial";"Informes",#N/A,FALSE,"Res Datos Areas"}</definedName>
    <definedName name="_GR3" hidden="1">{"Informes",#N/A,FALSE,"CA";"Informes",#N/A,FALSE,"CN";"Informes",#N/A,FALSE,"INVERSIONES";"Informes",#N/A,FALSE,"CN Oficial";"Informes",#N/A,FALSE,"CA Oficial";"Informes",#N/A,FALSE,"Res Datos Areas"}</definedName>
    <definedName name="_GSRATES_1" hidden="1">"CT300001Latest          "</definedName>
    <definedName name="_GSRATES_2" hidden="1">"CT30000120040521        "</definedName>
    <definedName name="_GSRATES_COUNT" hidden="1">2</definedName>
    <definedName name="_GSRATESR_1" hidden="1">#REF!</definedName>
    <definedName name="_GSRATESR_2" localSheetId="4" hidden="1">#REF!</definedName>
    <definedName name="_GSRATESR_2" hidden="1">#REF!</definedName>
    <definedName name="_IV163878" localSheetId="4">#REF!</definedName>
    <definedName name="_IV163878">#REF!</definedName>
    <definedName name="_IV73878" localSheetId="4">#REF!</definedName>
    <definedName name="_IV73878">#REF!</definedName>
    <definedName name="_IV95016" localSheetId="4">#REF!</definedName>
    <definedName name="_IV95016">#REF!</definedName>
    <definedName name="_Key1" localSheetId="4" hidden="1">[9]ROLLUP!$AP$13</definedName>
    <definedName name="_Key1" hidden="1">#REF!</definedName>
    <definedName name="_Key2" localSheetId="4" hidden="1">[10]MIETTW!#REF!</definedName>
    <definedName name="_Key2" hidden="1">#REF!</definedName>
    <definedName name="_M6" localSheetId="4" hidden="1">{"SUMM",#N/A,TRUE,"C";"ACT_PROD",#N/A,TRUE,"A";"ACT_SHIP",#N/A,TRUE,"A";"BP_YLD",#N/A,TRUE,"B";"ACTZ_PROD",#N/A,TRUE,"D";"ACTZ_SHIP",#N/A,TRUE,"D";"ACTZ_YLD",#N/A,TRUE,"E";"CPSI_PROD",#N/A,TRUE,"F";"CPSI_SHIP",#N/A,TRUE,"F"}</definedName>
    <definedName name="_M6" hidden="1">{"SUMM",#N/A,TRUE,"C";"ACT_PROD",#N/A,TRUE,"A";"ACT_SHIP",#N/A,TRUE,"A";"BP_YLD",#N/A,TRUE,"B";"ACTZ_PROD",#N/A,TRUE,"D";"ACTZ_SHIP",#N/A,TRUE,"D";"ACTZ_YLD",#N/A,TRUE,"E";"CPSI_PROD",#N/A,TRUE,"F";"CPSI_SHIP",#N/A,TRUE,"F"}</definedName>
    <definedName name="_MRG2" localSheetId="4" hidden="1">{"INCOME",#N/A,FALSE,"ProNet";"VALUE",#N/A,FALSE,"ProNet"}</definedName>
    <definedName name="_MRG2" hidden="1">{"INCOME",#N/A,FALSE,"ProNet";"VALUE",#N/A,FALSE,"ProNet"}</definedName>
    <definedName name="_Order1" hidden="1">0</definedName>
    <definedName name="_Order2" hidden="1">255</definedName>
    <definedName name="_P21" localSheetId="4" hidden="1">{"Cover",#N/A,FALSE,"Cover";"Summary",#N/A,FALSE,"Summarpage"}</definedName>
    <definedName name="_P21" hidden="1">{"Cover",#N/A,FALSE,"Cover";"Summary",#N/A,FALSE,"Summarpage"}</definedName>
    <definedName name="_R" localSheetId="4" hidden="1">'[5]KPIs VLS'!$C$98:$C$104</definedName>
    <definedName name="_R" hidden="1">#REF!</definedName>
    <definedName name="_Sort" localSheetId="4" hidden="1">[9]ROLLUP!$C$13:$DN$13</definedName>
    <definedName name="_Sort" hidden="1">#REF!</definedName>
    <definedName name="_Table1_In1" localSheetId="4" hidden="1">#REF!</definedName>
    <definedName name="_Table1_In1" hidden="1">#REF!</definedName>
    <definedName name="_Table1_Out" localSheetId="4" hidden="1">#REF!</definedName>
    <definedName name="_Table1_Out" hidden="1">#REF!</definedName>
    <definedName name="_Table2_In1" localSheetId="4" hidden="1">#REF!</definedName>
    <definedName name="_Table2_In1" hidden="1">#REF!</definedName>
    <definedName name="_Table2_In2" localSheetId="4" hidden="1">[11]Assumptions!#REF!</definedName>
    <definedName name="_Table2_In2" hidden="1">#REF!</definedName>
    <definedName name="_Table2_Out" localSheetId="4" hidden="1">#REF!</definedName>
    <definedName name="_Table2_Out" hidden="1">#REF!</definedName>
    <definedName name="_wer33" localSheetId="4" hidden="1">{"cover",#N/A,TRUE,"Cover";"toc5",#N/A,TRUE,"TOC";"over",#N/A,TRUE,"Overview";"ts2",#N/A,TRUE,"Det_Trans_Sum";"ei1",#N/A,TRUE,"Earnings Impact";"ad1",#N/A,TRUE,"accretion dilution";"pfis1",#N/A,TRUE,"Pro Forma Income Statement";"ca1",#N/A,TRUE,"Contribution_Analysis";"acq1",#N/A,TRUE,"Acquirer";"tar1",#N/A,TRUE,"Target"}</definedName>
    <definedName name="_wer33" hidden="1">{"cover",#N/A,TRUE,"Cover";"toc5",#N/A,TRUE,"TOC";"over",#N/A,TRUE,"Overview";"ts2",#N/A,TRUE,"Det_Trans_Sum";"ei1",#N/A,TRUE,"Earnings Impact";"ad1",#N/A,TRUE,"accretion dilution";"pfis1",#N/A,TRUE,"Pro Forma Income Statement";"ca1",#N/A,TRUE,"Contribution_Analysis";"acq1",#N/A,TRUE,"Acquirer";"tar1",#N/A,TRUE,"Target"}</definedName>
    <definedName name="a">#REF!</definedName>
    <definedName name="aaa" localSheetId="4" hidden="1">{#N/A,#N/A,FALSE,"Model";#N/A,#N/A,FALSE,"Division"}</definedName>
    <definedName name="aaa" hidden="1">{#N/A,#N/A,FALSE,"Model";#N/A,#N/A,FALSE,"Division"}</definedName>
    <definedName name="aaaa">#REF!</definedName>
    <definedName name="aaaaaaa" localSheetId="4" hidden="1">{"Outflow 1",#N/A,FALSE,"Outflows-Inflows";"Outflow 2",#N/A,FALSE,"Outflows-Inflows";"Inflow 1",#N/A,FALSE,"Outflows-Inflows";"Inflow 2",#N/A,FALSE,"Outflows-Inflows"}</definedName>
    <definedName name="aaaaaaa" hidden="1">{"Outflow 1",#N/A,FALSE,"Outflows-Inflows";"Outflow 2",#N/A,FALSE,"Outflows-Inflows";"Inflow 1",#N/A,FALSE,"Outflows-Inflows";"Inflow 2",#N/A,FALSE,"Outflows-Inflows"}</definedName>
    <definedName name="aasdfa" localSheetId="4" hidden="1">{"rtn",#N/A,FALSE,"RTN";"tables",#N/A,FALSE,"RTN";"cf",#N/A,FALSE,"CF";"stats",#N/A,FALSE,"Stats";"prop",#N/A,FALSE,"Prop"}</definedName>
    <definedName name="aasdfa" hidden="1">{"rtn",#N/A,FALSE,"RTN";"tables",#N/A,FALSE,"RTN";"cf",#N/A,FALSE,"CF";"stats",#N/A,FALSE,"Stats";"prop",#N/A,FALSE,"Prop"}</definedName>
    <definedName name="AcquestDateTitle">#REF!</definedName>
    <definedName name="AddressTitle" localSheetId="4">#REF!</definedName>
    <definedName name="AddressTitle">#REF!</definedName>
    <definedName name="adress" localSheetId="4">#REF!</definedName>
    <definedName name="adress">#REF!</definedName>
    <definedName name="adsf" hidden="1">#N/A</definedName>
    <definedName name="AE_oversikt_trapping_kontraktsobjekter" localSheetId="4">#REF!</definedName>
    <definedName name="AE_oversikt_trapping_kontraktsobjekter">#REF!</definedName>
    <definedName name="AFKKKKK" localSheetId="4" hidden="1">#REF!</definedName>
    <definedName name="AFKKKKK" hidden="1">#REF!</definedName>
    <definedName name="AJTASBASE" localSheetId="4">#REF!</definedName>
    <definedName name="AJTASBASE">#REF!</definedName>
    <definedName name="ANDEL_1OR" localSheetId="4">#REF!</definedName>
    <definedName name="ANDEL_1OR">#REF!</definedName>
    <definedName name="ANDEL_2OR" localSheetId="4">#REF!</definedName>
    <definedName name="ANDEL_2OR">#REF!</definedName>
    <definedName name="ANDEL_3OR" localSheetId="4">#REF!</definedName>
    <definedName name="ANDEL_3OR">#REF!</definedName>
    <definedName name="ANDEL_4OR" localSheetId="4">#REF!</definedName>
    <definedName name="ANDEL_4OR">#REF!</definedName>
    <definedName name="anscount" hidden="1">3</definedName>
    <definedName name="ANTALGARAGE" localSheetId="4">#REF!</definedName>
    <definedName name="ANTALGARAGE">#REF!</definedName>
    <definedName name="ANTALLGH" localSheetId="4">#REF!</definedName>
    <definedName name="ANTALLGH">#REF!</definedName>
    <definedName name="ANTALP" localSheetId="4">#REF!</definedName>
    <definedName name="ANTALP">#REF!</definedName>
    <definedName name="area" localSheetId="4">#REF!</definedName>
    <definedName name="area">#REF!</definedName>
    <definedName name="AreaCode1" localSheetId="4">#REF!</definedName>
    <definedName name="AreaCode1">#REF!</definedName>
    <definedName name="AreaTitle" localSheetId="4">#REF!</definedName>
    <definedName name="AreaTitle">#REF!</definedName>
    <definedName name="AreaTitleAreaCode1" localSheetId="4">#REF!</definedName>
    <definedName name="AreaTitleAreaCode1">#REF!</definedName>
    <definedName name="as" localSheetId="4" hidden="1">{"Outflow 1",#N/A,FALSE,"Outflows-Inflows";"Outflow 2",#N/A,FALSE,"Outflows-Inflows";"Inflow 1",#N/A,FALSE,"Outflows-Inflows";"Inflow 2",#N/A,FALSE,"Outflows-Inflows"}</definedName>
    <definedName name="as" hidden="1">{"Outflow 1",#N/A,FALSE,"Outflows-Inflows";"Outflow 2",#N/A,FALSE,"Outflows-Inflows";"Inflow 1",#N/A,FALSE,"Outflows-Inflows";"Inflow 2",#N/A,FALSE,"Outflows-Inflows"}</definedName>
    <definedName name="asdasd" localSheetId="4" hidden="1">{"toc1",#N/A,FALSE,"TOC";"cover",#N/A,FALSE,"Cover";"ts1",#N/A,FALSE,"Transaction Summary";"ei3",#N/A,FALSE,"Earnings Impact";"ad3",#N/A,FALSE,"accretion dilution"}</definedName>
    <definedName name="asdasd" hidden="1">{"toc1",#N/A,FALSE,"TOC";"cover",#N/A,FALSE,"Cover";"ts1",#N/A,FALSE,"Transaction Summary";"ei3",#N/A,FALSE,"Earnings Impact";"ad3",#N/A,FALSE,"accretion dilution"}</definedName>
    <definedName name="asdf" localSheetId="4" hidden="1">{#N/A,#N/A,FALSE,"Title";#N/A,#N/A,FALSE,"Contents";#N/A,#N/A,FALSE,"Executive summary";#N/A,#N/A,FALSE,"Assumptions";#N/A,#N/A,FALSE,"Nybron";#N/A,#N/A,FALSE,"Trading Nybron";#N/A,#N/A,FALSE,"Transactions Nybron";#N/A,#N/A,FALSE,"DCF Nybron";#N/A,#N/A,FALSE,"Poggenpohl";#N/A,#N/A,FALSE,"Trading Poggenpohl";#N/A,#N/A,FALSE,"Transactions Poggenpohl";#N/A,#N/A,FALSE,"DCF Poggenpohl";#N/A,#N/A,FALSE,"Elit";#N/A,#N/A,FALSE,"DCF Elit";#N/A,#N/A,FALSE,"LBO"}</definedName>
    <definedName name="asdf" hidden="1">{#N/A,#N/A,FALSE,"Title";#N/A,#N/A,FALSE,"Contents";#N/A,#N/A,FALSE,"Executive summary";#N/A,#N/A,FALSE,"Assumptions";#N/A,#N/A,FALSE,"Nybron";#N/A,#N/A,FALSE,"Trading Nybron";#N/A,#N/A,FALSE,"Transactions Nybron";#N/A,#N/A,FALSE,"DCF Nybron";#N/A,#N/A,FALSE,"Poggenpohl";#N/A,#N/A,FALSE,"Trading Poggenpohl";#N/A,#N/A,FALSE,"Transactions Poggenpohl";#N/A,#N/A,FALSE,"DCF Poggenpohl";#N/A,#N/A,FALSE,"Elit";#N/A,#N/A,FALSE,"DCF Elit";#N/A,#N/A,FALSE,"LBO"}</definedName>
    <definedName name="asdfas" localSheetId="4" hidden="1">{"print 1.6",#N/A,FALSE,"Sheet1";"print 2.6",#N/A,FALSE,"Sheet1";"print 3.6",#N/A,FALSE,"Sheet1";"print 4.6",#N/A,FALSE,"Sheet1";"print 5.6",#N/A,FALSE,"Sheet1";"print 6.6",#N/A,FALSE,"Sheet1"}</definedName>
    <definedName name="asdfas" hidden="1">{"print 1.6",#N/A,FALSE,"Sheet1";"print 2.6",#N/A,FALSE,"Sheet1";"print 3.6",#N/A,FALSE,"Sheet1";"print 4.6",#N/A,FALSE,"Sheet1";"print 5.6",#N/A,FALSE,"Sheet1";"print 6.6",#N/A,FALSE,"Sheet1"}</definedName>
    <definedName name="asdfasaa" localSheetId="4" hidden="1">{"print 1.6",#N/A,FALSE,"Sheet1";"print 2.6",#N/A,FALSE,"Sheet1";"print 3.6",#N/A,FALSE,"Sheet1";"print 4.6",#N/A,FALSE,"Sheet1";"print 5.6",#N/A,FALSE,"Sheet1";"print 6.6",#N/A,FALSE,"Sheet1"}</definedName>
    <definedName name="asdfasaa" hidden="1">{"print 1.6",#N/A,FALSE,"Sheet1";"print 2.6",#N/A,FALSE,"Sheet1";"print 3.6",#N/A,FALSE,"Sheet1";"print 4.6",#N/A,FALSE,"Sheet1";"print 5.6",#N/A,FALSE,"Sheet1";"print 6.6",#N/A,FALSE,"Sheet1"}</definedName>
    <definedName name="asdfasdf" localSheetId="4" hidden="1">{"rtn",#N/A,FALSE,"RTN";"tables",#N/A,FALSE,"RTN";"cf",#N/A,FALSE,"CF";"stats",#N/A,FALSE,"Stats";"prop",#N/A,FALSE,"Prop"}</definedName>
    <definedName name="asdfasdf" hidden="1">{"rtn",#N/A,FALSE,"RTN";"tables",#N/A,FALSE,"RTN";"cf",#N/A,FALSE,"CF";"stats",#N/A,FALSE,"Stats";"prop",#N/A,FALSE,"Prop"}</definedName>
    <definedName name="asdfg" localSheetId="4">#REF!</definedName>
    <definedName name="asfag2" localSheetId="4" hidden="1">{"Main",#N/A,FALSE,"Wacker";"Main2",#N/A,FALSE,"Wacker";"Value",#N/A,FALSE,"Wacker";"Sensitivity",#N/A,FALSE,"Wacker";"Paine",#N/A,FALSE,"Wacker";"Quaker",#N/A,FALSE,"Wacker";"Wacker",#N/A,FALSE,"Wacker";"1900",#N/A,FALSE,"Wacker";"1901",#N/A,FALSE,"Wacker"}</definedName>
    <definedName name="asfag2" hidden="1">{"Main",#N/A,FALSE,"Wacker";"Main2",#N/A,FALSE,"Wacker";"Value",#N/A,FALSE,"Wacker";"Sensitivity",#N/A,FALSE,"Wacker";"Paine",#N/A,FALSE,"Wacker";"Quaker",#N/A,FALSE,"Wacker";"Wacker",#N/A,FALSE,"Wacker";"1900",#N/A,FALSE,"Wacker";"1901",#N/A,FALSE,"Wacker"}</definedName>
    <definedName name="asfasg" localSheetId="4" hidden="1">{"Main",#N/A,FALSE,"Wacker";"Main2",#N/A,FALSE,"Wacker";"Value",#N/A,FALSE,"Wacker";"Sensitivity",#N/A,FALSE,"Wacker";"Paine",#N/A,FALSE,"Wacker";"Quaker",#N/A,FALSE,"Wacker";"Wacker",#N/A,FALSE,"Wacker";"1900",#N/A,FALSE,"Wacker";"1901",#N/A,FALSE,"Wacker"}</definedName>
    <definedName name="asfasg" hidden="1">{"Main",#N/A,FALSE,"Wacker";"Main2",#N/A,FALSE,"Wacker";"Value",#N/A,FALSE,"Wacker";"Sensitivity",#N/A,FALSE,"Wacker";"Paine",#N/A,FALSE,"Wacker";"Quaker",#N/A,FALSE,"Wacker";"Wacker",#N/A,FALSE,"Wacker";"1900",#N/A,FALSE,"Wacker";"1901",#N/A,FALSE,"Wacker"}</definedName>
    <definedName name="ass" localSheetId="4" hidden="1">{"print 1.6",#N/A,FALSE,"Sheet1";"print 2.6",#N/A,FALSE,"Sheet1";"print 3.6",#N/A,FALSE,"Sheet1";"print 4.6",#N/A,FALSE,"Sheet1";"print 5.6",#N/A,FALSE,"Sheet1";"print 6.6",#N/A,FALSE,"Sheet1"}</definedName>
    <definedName name="ass" hidden="1">{"print 1.6",#N/A,FALSE,"Sheet1";"print 2.6",#N/A,FALSE,"Sheet1";"print 3.6",#N/A,FALSE,"Sheet1";"print 4.6",#N/A,FALSE,"Sheet1";"print 5.6",#N/A,FALSE,"Sheet1";"print 6.6",#N/A,FALSE,"Sheet1"}</definedName>
    <definedName name="asss" localSheetId="4" hidden="1">{"rtn",#N/A,FALSE,"RTN";"tables",#N/A,FALSE,"RTN";"cf",#N/A,FALSE,"CF";"stats",#N/A,FALSE,"Stats";"prop",#N/A,FALSE,"Prop"}</definedName>
    <definedName name="asss" hidden="1">{"rtn",#N/A,FALSE,"RTN";"tables",#N/A,FALSE,"RTN";"cf",#N/A,FALSE,"CF";"stats",#N/A,FALSE,"Stats";"prop",#N/A,FALSE,"Prop"}</definedName>
    <definedName name="avgald">#REF!</definedName>
    <definedName name="az" localSheetId="4" hidden="1">{#N/A,#N/A,FALSE,"Trans Summary";#N/A,#N/A,FALSE,"Proforma Five Yr";#N/A,#N/A,FALSE,"Occ and Rate"}</definedName>
    <definedName name="az" hidden="1">{#N/A,#N/A,FALSE,"Trans Summary";#N/A,#N/A,FALSE,"Proforma Five Yr";#N/A,#N/A,FALSE,"Occ and Rate"}</definedName>
    <definedName name="Balanse">#REF!</definedName>
    <definedName name="Balansen" localSheetId="4">#REF!</definedName>
    <definedName name="Balansen">#REF!</definedName>
    <definedName name="BalanseX" localSheetId="4">#REF!</definedName>
    <definedName name="BalanseX">#REF!</definedName>
    <definedName name="BaseValueTitle" localSheetId="4">#REF!</definedName>
    <definedName name="BaseValueTitle">#REF!</definedName>
    <definedName name="bastax" localSheetId="4">#REF!</definedName>
    <definedName name="bastax">#REF!</definedName>
    <definedName name="BOA" localSheetId="4">#REF!</definedName>
    <definedName name="BOA">#REF!</definedName>
    <definedName name="BOALOA" localSheetId="4">#REF!</definedName>
    <definedName name="BOALOA">#REF!</definedName>
    <definedName name="BTA" localSheetId="4">#REF!</definedName>
    <definedName name="BTA">#REF!</definedName>
    <definedName name="BTAo" localSheetId="4">#REF!</definedName>
    <definedName name="BTAo">#REF!</definedName>
    <definedName name="Buroflache" localSheetId="4">[12]!Buroflache</definedName>
    <definedName name="Buroflache">#REF!</definedName>
    <definedName name="Bürofläche" localSheetId="4">[12]!Bürofläche</definedName>
    <definedName name="Bürofläche">#REF!</definedName>
    <definedName name="ccc" localSheetId="4" hidden="1">{#N/A,#N/A,FALSE,"LoanAssumptions"}</definedName>
    <definedName name="ccc" hidden="1">{#N/A,#N/A,FALSE,"LoanAssumptions"}</definedName>
    <definedName name="ChartCaptions">#REF!</definedName>
    <definedName name="ChartCaptions2" localSheetId="4">#REF!</definedName>
    <definedName name="ChartCaptions2">#REF!</definedName>
    <definedName name="ChartingArea" localSheetId="4">#REF!,#REF!</definedName>
    <definedName name="ChartingArea">#REF!,#REF!</definedName>
    <definedName name="ChartingLabels" localSheetId="4">#REF!</definedName>
    <definedName name="ChartingLabels">#REF!</definedName>
    <definedName name="construction" localSheetId="4" hidden="1">{"Construction Costs",#N/A,FALSE,"Total Costs"}</definedName>
    <definedName name="construction" hidden="1">{"Construction Costs",#N/A,FALSE,"Total Costs"}</definedName>
    <definedName name="Contracts" localSheetId="4">'[13]Rent roll'!$K$6:$K$8</definedName>
    <definedName name="Contracts">#REF!</definedName>
    <definedName name="Cottage" localSheetId="4" hidden="1">{"cot1",#N/A,FALSE,"Cottages";"cot2",#N/A,FALSE,"Cottages";"cot3",#N/A,FALSE,"Cottages"}</definedName>
    <definedName name="Cottage" hidden="1">{"cot1",#N/A,FALSE,"Cottages";"cot2",#N/A,FALSE,"Cottages";"cot3",#N/A,FALSE,"Cottages"}</definedName>
    <definedName name="CountryTitle">#REF!</definedName>
    <definedName name="CountyTitle" localSheetId="4">#REF!</definedName>
    <definedName name="CountyTitle">#REF!</definedName>
    <definedName name="CURRENCY" localSheetId="4">#REF!</definedName>
    <definedName name="CURRENCY">#REF!</definedName>
    <definedName name="CurrLabel" localSheetId="4">#REF!</definedName>
    <definedName name="CurrLabel">#REF!</definedName>
    <definedName name="cvb" localSheetId="4" hidden="1">{"toc1",#N/A,FALSE,"TOC";"cover",#N/A,FALSE,"Cover";"ts1",#N/A,FALSE,"Transaction Summary";"ei3",#N/A,FALSE,"Earnings Impact";"ad3",#N/A,FALSE,"accretion dilution"}</definedName>
    <definedName name="cvb" hidden="1">{"toc1",#N/A,FALSE,"TOC";"cover",#N/A,FALSE,"Cover";"ts1",#N/A,FALSE,"Transaction Summary";"ei3",#N/A,FALSE,"Earnings Impact";"ad3",#N/A,FALSE,"accretion dilution"}</definedName>
    <definedName name="Data">#REF!</definedName>
    <definedName name="_xlnm.Database" localSheetId="4">#REF!</definedName>
    <definedName name="_xlnm.Database">#REF!</definedName>
    <definedName name="Datafelt" localSheetId="4">#REF!</definedName>
    <definedName name="Datafelt">#REF!</definedName>
    <definedName name="Date" localSheetId="4">#REF!</definedName>
    <definedName name="Date">#REF!</definedName>
    <definedName name="DateTime" localSheetId="4">#REF!</definedName>
    <definedName name="DateTime">#REF!</definedName>
    <definedName name="dc" localSheetId="4" hidden="1">{#N/A,#N/A,FALSE,"Proforma Five Yr";#N/A,#N/A,FALSE,"Capital Input";#N/A,#N/A,FALSE,"Calculations";#N/A,#N/A,FALSE,"Transaction Summary-DTW"}</definedName>
    <definedName name="dc" hidden="1">{#N/A,#N/A,FALSE,"Proforma Five Yr";#N/A,#N/A,FALSE,"Capital Input";#N/A,#N/A,FALSE,"Calculations";#N/A,#N/A,FALSE,"Transaction Summary-DTW"}</definedName>
    <definedName name="de" localSheetId="4">[12]!de</definedName>
    <definedName name="de">#REF!</definedName>
    <definedName name="del" localSheetId="4" hidden="1">{"Page1",#N/A,FALSE,"7979";"Page2",#N/A,FALSE,"7979";"Page3",#N/A,FALSE,"7979"}</definedName>
    <definedName name="del" hidden="1">{"Page1",#N/A,FALSE,"7979";"Page2",#N/A,FALSE,"7979";"Page3",#N/A,FALSE,"7979"}</definedName>
    <definedName name="delete" localSheetId="4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delete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dfg" localSheetId="4" hidden="1">{"cover",#N/A,TRUE,"Cover";"toc6",#N/A,TRUE,"TOC";"over",#N/A,TRUE,"Overview";"ts2",#N/A,TRUE,"Det_Trans_Sum";"ei",#N/A,TRUE,"Earnings Impact";"ad",#N/A,TRUE,"accretion dilution";"hg",#N/A,TRUE,"Has-Gets";"pfis",#N/A,TRUE,"Pro Forma Income Statement";"ca",#N/A,TRUE,"Contribution_Analysis";"acq",#N/A,TRUE,"Acquirer";"tar",#N/A,TRUE,"Target"}</definedName>
    <definedName name="dfg" hidden="1">{"cover",#N/A,TRUE,"Cover";"toc6",#N/A,TRUE,"TOC";"over",#N/A,TRUE,"Overview";"ts2",#N/A,TRUE,"Det_Trans_Sum";"ei",#N/A,TRUE,"Earnings Impact";"ad",#N/A,TRUE,"accretion dilution";"hg",#N/A,TRUE,"Has-Gets";"pfis",#N/A,TRUE,"Pro Forma Income Statement";"ca",#N/A,TRUE,"Contribution_Analysis";"acq",#N/A,TRUE,"Acquirer";"tar",#N/A,TRUE,"Target"}</definedName>
    <definedName name="dfgt" localSheetId="4" hidden="1">{"cover",#N/A,TRUE,"Cover";"toc6",#N/A,TRUE,"TOC";"over",#N/A,TRUE,"Overview";"ts2",#N/A,TRUE,"Det_Trans_Sum";"ei1",#N/A,TRUE,"Earnings Impact";"ad1",#N/A,TRUE,"accretion dilution";"hg1",#N/A,TRUE,"Has-Gets";"pfis1",#N/A,TRUE,"Pro Forma Income Statement";"ca1",#N/A,TRUE,"Contribution_Analysis";"acq1",#N/A,TRUE,"Acquirer";"tar1",#N/A,TRUE,"Target"}</definedName>
    <definedName name="dfgt" hidden="1">{"cover",#N/A,TRUE,"Cover";"toc6",#N/A,TRUE,"TOC";"over",#N/A,TRUE,"Overview";"ts2",#N/A,TRUE,"Det_Trans_Sum";"ei1",#N/A,TRUE,"Earnings Impact";"ad1",#N/A,TRUE,"accretion dilution";"hg1",#N/A,TRUE,"Has-Gets";"pfis1",#N/A,TRUE,"Pro Forma Income Statement";"ca1",#N/A,TRUE,"Contribution_Analysis";"acq1",#N/A,TRUE,"Acquirer";"tar1",#N/A,TRUE,"Target"}</definedName>
    <definedName name="direktavk">#REF!</definedName>
    <definedName name="DIREKTAVK_YIELD" localSheetId="4">#REF!</definedName>
    <definedName name="DIREKTAVK_YIELD">#REF!</definedName>
    <definedName name="DoU" localSheetId="4">#REF!</definedName>
    <definedName name="DoU">#REF!</definedName>
    <definedName name="DoU_GARAGE" localSheetId="4">#REF!</definedName>
    <definedName name="DoU_GARAGE">#REF!</definedName>
    <definedName name="DoU_PARKERING" localSheetId="4">#REF!</definedName>
    <definedName name="DoU_PARKERING">#REF!</definedName>
    <definedName name="douh" localSheetId="4">#REF!</definedName>
    <definedName name="douh">#REF!</definedName>
    <definedName name="DRA" localSheetId="4">#REF!</definedName>
    <definedName name="DRA">#REF!</definedName>
    <definedName name="DRB" localSheetId="4">#REF!</definedName>
    <definedName name="DRB">#REF!</definedName>
    <definedName name="DRC" localSheetId="4">#REF!</definedName>
    <definedName name="DRC">#REF!</definedName>
    <definedName name="DRE" localSheetId="4">#REF!</definedName>
    <definedName name="DRE">#REF!</definedName>
    <definedName name="drg" localSheetId="4" hidden="1">{"cover",#N/A,TRUE,"Cover";"toc5",#N/A,TRUE,"TOC";"over",#N/A,TRUE,"Overview";"ts2",#N/A,TRUE,"Det_Trans_Sum";"ei3",#N/A,TRUE,"Earnings Impact";"ad3",#N/A,TRUE,"accretion dilution";"pfis3",#N/A,TRUE,"Pro Forma Income Statement";"ca3",#N/A,TRUE,"Contribution_Analysis";"acq3",#N/A,TRUE,"Acquirer";"tar3",#N/A,TRUE,"Target"}</definedName>
    <definedName name="drg" hidden="1">{"cover",#N/A,TRUE,"Cover";"toc5",#N/A,TRUE,"TOC";"over",#N/A,TRUE,"Overview";"ts2",#N/A,TRUE,"Det_Trans_Sum";"ei3",#N/A,TRUE,"Earnings Impact";"ad3",#N/A,TRUE,"accretion dilution";"pfis3",#N/A,TRUE,"Pro Forma Income Statement";"ca3",#N/A,TRUE,"Contribution_Analysis";"acq3",#N/A,TRUE,"Acquirer";"tar3",#N/A,TRUE,"Target"}</definedName>
    <definedName name="driftsnetto">#REF!</definedName>
    <definedName name="DRX" localSheetId="4">#REF!</definedName>
    <definedName name="DRX">#REF!</definedName>
    <definedName name="ds" localSheetId="4">[12]!ds</definedName>
    <definedName name="ds">#REF!</definedName>
    <definedName name="dsaf" localSheetId="4">#REF!</definedName>
    <definedName name="dsaf">#REF!</definedName>
    <definedName name="dz" localSheetId="4">#REF!</definedName>
    <definedName name="dz">#REF!</definedName>
    <definedName name="EBITDA_Bridge" localSheetId="4">#REF!</definedName>
    <definedName name="EBITDA_Bridge">#REF!</definedName>
    <definedName name="eh" localSheetId="4" hidden="1">{"cover",#N/A,TRUE,"Cover";"toc3",#N/A,TRUE,"TOC";"over",#N/A,TRUE,"Overview";"ts2",#N/A,TRUE,"Det_Trans_Sum";"ei2c",#N/A,TRUE,"Earnings Impact";"ad2",#N/A,TRUE,"accretion dilution";"pfis2",#N/A,TRUE,"Pro Forma Income Statement";"acq2c",#N/A,TRUE,"Acquirer";"tar2c",#N/A,TRUE,"Target"}</definedName>
    <definedName name="eh" hidden="1">{"cover",#N/A,TRUE,"Cover";"toc3",#N/A,TRUE,"TOC";"over",#N/A,TRUE,"Overview";"ts2",#N/A,TRUE,"Det_Trans_Sum";"ei2c",#N/A,TRUE,"Earnings Impact";"ad2",#N/A,TRUE,"accretion dilution";"pfis2",#N/A,TRUE,"Pro Forma Income Statement";"acq2c",#N/A,TRUE,"Acquirer";"tar2c",#N/A,TRUE,"Target"}</definedName>
    <definedName name="End">#REF!</definedName>
    <definedName name="er" localSheetId="4" hidden="1">{"demand",#N/A,FALSE,"Sheet3";"Market Mix",#N/A,FALSE,"Sheet4";"Occ Projection",#N/A,FALSE,"Sheet6"}</definedName>
    <definedName name="er" hidden="1">{"demand",#N/A,FALSE,"Sheet3";"Market Mix",#N/A,FALSE,"Sheet4";"Occ Projection",#N/A,FALSE,"Sheet6"}</definedName>
    <definedName name="ERROR" localSheetId="4" hidden="1">{"EUUTIGRP","COMPANIES",TRUE}</definedName>
    <definedName name="ERROR" hidden="1">{"EUUTIGRP","COMPANIES",TRUE}</definedName>
    <definedName name="ERROR2" localSheetId="4" hidden="1">{"FTSE100","COMPANIES",TRUE}</definedName>
    <definedName name="ERROR2" hidden="1">{"FTSE100","COMPANIES",TRUE}</definedName>
    <definedName name="esnrc100c1_values" localSheetId="4" hidden="1">{"FTSE100","COMPANIES",TRUE}</definedName>
    <definedName name="esnrc100c1_values" hidden="1">{"FTSE100","COMPANIES",TRUE}</definedName>
    <definedName name="esnrc1c1" localSheetId="4" hidden="1">'[14]Sheet 1'!#REF!</definedName>
    <definedName name="esnrc1c1" hidden="1">#REF!</definedName>
    <definedName name="esnrc20c1" localSheetId="4" hidden="1">'[14]Sheet 1'!#REF!</definedName>
    <definedName name="esnrc20c1" hidden="1">#REF!</definedName>
    <definedName name="esnrc25c1" localSheetId="4" hidden="1">'[14]Sheet 1'!$F$5</definedName>
    <definedName name="esnrc25c1" hidden="1">#REF!</definedName>
    <definedName name="esnrc33c1_values" localSheetId="4" hidden="1">{"EUMOT","COMPANIES",TRUE}</definedName>
    <definedName name="esnrc33c1_values" hidden="1">{"EUMOT","COMPANIES",TRUE}</definedName>
    <definedName name="esnrc56c1_values" localSheetId="4" hidden="1">{"ASCONGRP","COMPANIES",TRUE}</definedName>
    <definedName name="esnrc56c1_values" hidden="1">{"ASCONGRP","COMPANIES",TRUE}</definedName>
    <definedName name="esnrc63c1_values" localSheetId="4" hidden="1">{"EUUTIGRP","COMPANIES",TRUE}</definedName>
    <definedName name="esnrc63c1_values" hidden="1">{"EUUTIGRP","COMPANIES",TRUE}</definedName>
    <definedName name="esnrc91c1_values" localSheetId="4" hidden="1">{"EUUTI","COMPANIES",TRUE}</definedName>
    <definedName name="esnrc91c1_values" hidden="1">{"EUUTI","COMPANIES",TRUE}</definedName>
    <definedName name="EstateNameTitle">#REF!</definedName>
    <definedName name="EV__LASTREFTIME__" hidden="1">38217.374849537</definedName>
    <definedName name="EV__MAXEXPCOLS__" hidden="1">100</definedName>
    <definedName name="EV__MAXEXPROWS__" hidden="1">1000</definedName>
    <definedName name="EV__WBEVMODE__" hidden="1">1</definedName>
    <definedName name="EV__WBREFOPTIONS__" hidden="1">134217728</definedName>
    <definedName name="EV__WBVERSION__" hidden="1">0</definedName>
    <definedName name="ExitYieldTitle">#REF!</definedName>
    <definedName name="EXY" localSheetId="4">#REF!</definedName>
    <definedName name="EXY">#REF!</definedName>
    <definedName name="fastighetsbeteckning" localSheetId="4">#REF!</definedName>
    <definedName name="fastighetsbeteckning">#REF!</definedName>
    <definedName name="FASTIGHETSBILDNING" localSheetId="4">#REF!</definedName>
    <definedName name="FASTIGHETSBILDNING">#REF!</definedName>
    <definedName name="fastighetsskatt" localSheetId="4">#REF!</definedName>
    <definedName name="fastighetsskatt">#REF!</definedName>
    <definedName name="fds" localSheetId="4" hidden="1">{"Annual Cash Flows",#N/A,FALSE,"Annual Summary";"qtrl1",#N/A,FALSE,"QTLY Summary";"qtrl2",#N/A,FALSE,"QTLY Summary";"qtrl3",#N/A,FALSE,"QTLY Summary";"qtrl4",#N/A,FALSE,"QTLY Summary";"qtrl5",#N/A,FALSE,"QTLY Summary";"qtrl6",#N/A,FALSE,"QTLY Summary"}</definedName>
    <definedName name="fds" hidden="1">{"Annual Cash Flows",#N/A,FALSE,"Annual Summary";"qtrl1",#N/A,FALSE,"QTLY Summary";"qtrl2",#N/A,FALSE,"QTLY Summary";"qtrl3",#N/A,FALSE,"QTLY Summary";"qtrl4",#N/A,FALSE,"QTLY Summary";"qtrl5",#N/A,FALSE,"QTLY Summary";"qtrl6",#N/A,FALSE,"QTLY Summary"}</definedName>
    <definedName name="ff" localSheetId="4" hidden="1">{"Main",#N/A,FALSE,"Wacker";"Main2",#N/A,FALSE,"Wacker";"Value",#N/A,FALSE,"Wacker";"Sensitivity",#N/A,FALSE,"Wacker";"Paine",#N/A,FALSE,"Wacker";"Quaker",#N/A,FALSE,"Wacker";"Wacker",#N/A,FALSE,"Wacker";"1900",#N/A,FALSE,"Wacker";"1901",#N/A,FALSE,"Wacker"}</definedName>
    <definedName name="ff" hidden="1">{"Main",#N/A,FALSE,"Wacker";"Main2",#N/A,FALSE,"Wacker";"Value",#N/A,FALSE,"Wacker";"Sensitivity",#N/A,FALSE,"Wacker";"Paine",#N/A,FALSE,"Wacker";"Quaker",#N/A,FALSE,"Wacker";"Wacker",#N/A,FALSE,"Wacker";"1900",#N/A,FALSE,"Wacker";"1901",#N/A,FALSE,"Wacker"}</definedName>
    <definedName name="fgdzfbdzfbv" localSheetId="4" hidden="1">{"EUUTIGRP","COMPANIES",TRUE}</definedName>
    <definedName name="fgdzfbdzfbv" hidden="1">{"EUUTIGRP","COMPANIES",TRUE}</definedName>
    <definedName name="fh" localSheetId="4" hidden="1">{"cover",#N/A,TRUE,"Cover";"toc9",#N/A,TRUE,"TOC";"over",#N/A,TRUE,"Overview";"ts2",#N/A,TRUE,"Det_Trans_Sum";"ei",#N/A,TRUE,"Earnings Impact";"ad1",#N/A,TRUE,"accretion dilution";"pfis",#N/A,TRUE,"Pro Forma Income Statement";"ca",#N/A,TRUE,"Contribution_Analysis";"profba",#N/A,TRUE,"Pro Forma Balance Sheet";"acq",#N/A,TRUE,"Acquirer";"tar",#N/A,TRUE,"Target"}</definedName>
    <definedName name="fh" hidden="1">{"cover",#N/A,TRUE,"Cover";"toc9",#N/A,TRUE,"TOC";"over",#N/A,TRUE,"Overview";"ts2",#N/A,TRUE,"Det_Trans_Sum";"ei",#N/A,TRUE,"Earnings Impact";"ad1",#N/A,TRUE,"accretion dilution";"pfis",#N/A,TRUE,"Pro Forma Income Statement";"ca",#N/A,TRUE,"Contribution_Analysis";"profba",#N/A,TRUE,"Pro Forma Balance Sheet";"acq",#N/A,TRUE,"Acquirer";"tar",#N/A,TRUE,"Target"}</definedName>
    <definedName name="filler" localSheetId="4" hidden="1">{"Annual Cash Flows",#N/A,FALSE,"Annual Summary"}</definedName>
    <definedName name="filler" hidden="1">{"Annual Cash Flows",#N/A,FALSE,"Annual Summary"}</definedName>
    <definedName name="filler2" localSheetId="4" hidden="1">{"Assumptions",#N/A,FALSE,"Assumptions"}</definedName>
    <definedName name="filler2" hidden="1">{"Assumptions",#N/A,FALSE,"Assumptions"}</definedName>
    <definedName name="filler3" localSheetId="4" hidden="1">{"Construction Costs",#N/A,FALSE,"Total Costs"}</definedName>
    <definedName name="filler3" hidden="1">{"Construction Costs",#N/A,FALSE,"Total Costs"}</definedName>
    <definedName name="FORETAGTEXT">#REF!</definedName>
    <definedName name="FÖRS_KOSTNAD" localSheetId="4">#REF!</definedName>
    <definedName name="FÖRS_KOSTNAD">#REF!</definedName>
    <definedName name="ForwardPropertyTaxTitle" localSheetId="4">#REF!</definedName>
    <definedName name="ForwardPropertyTaxTitle">#REF!</definedName>
    <definedName name="fv" localSheetId="4" hidden="1">{"Project Input",#N/A,FALSE,"Sheet1";"additions",#N/A,FALSE,"Sheet2";"demand",#N/A,FALSE,"Sheet3";"Market Mix",#N/A,FALSE,"Sheet4";"Occ projection",#N/A,FALSE,"Sheet6"}</definedName>
    <definedName name="fv" hidden="1">{"Project Input",#N/A,FALSE,"Sheet1";"additions",#N/A,FALSE,"Sheet2";"demand",#N/A,FALSE,"Sheet3";"Market Mix",#N/A,FALSE,"Sheet4";"Occ projection",#N/A,FALSE,"Sheet6"}</definedName>
    <definedName name="fyCurrencyUnit">#REF!</definedName>
    <definedName name="fySectionName" localSheetId="4">#REF!</definedName>
    <definedName name="fySectionName">#REF!</definedName>
    <definedName name="fySheetName" localSheetId="4">#REF!</definedName>
    <definedName name="fySheetName">#REF!</definedName>
    <definedName name="fySubsectName" localSheetId="4">#REF!</definedName>
    <definedName name="fySubsectName">#REF!</definedName>
    <definedName name="g" localSheetId="4">#REF!</definedName>
    <definedName name="g">#REF!</definedName>
    <definedName name="gb" localSheetId="4" hidden="1">{#N/A,#N/A,FALSE,"Proforma Five Yr";#N/A,#N/A,FALSE,"Occ and Rate";#N/A,#N/A,FALSE,"PF Input";#N/A,#N/A,FALSE,"Hotcomps"}</definedName>
    <definedName name="gb" hidden="1">{#N/A,#N/A,FALSE,"Proforma Five Yr";#N/A,#N/A,FALSE,"Occ and Rate";#N/A,#N/A,FALSE,"PF Input";#N/A,#N/A,FALSE,"Hotcomps"}</definedName>
    <definedName name="gdf" localSheetId="4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gdf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gfhv" localSheetId="4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gfhv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gg" localSheetId="4" hidden="1">{"View1",#N/A,FALSE,"Sheet1";"View2",#N/A,FALSE,"Sheet1"}</definedName>
    <definedName name="gg" hidden="1">{"View1",#N/A,FALSE,"Sheet1";"View2",#N/A,FALSE,"Sheet1"}</definedName>
    <definedName name="ggg" localSheetId="4" hidden="1">{"View1",#N/A,FALSE,"Sheet1";"View2",#N/A,FALSE,"Sheet1"}</definedName>
    <definedName name="ggg" hidden="1">{"View1",#N/A,FALSE,"Sheet1";"View2",#N/A,FALSE,"Sheet1"}</definedName>
    <definedName name="gggg2" localSheetId="4" hidden="1">{"View1",#N/A,FALSE,"Sheet1";"View2",#N/A,FALSE,"Sheet1"}</definedName>
    <definedName name="gggg2" hidden="1">{"View1",#N/A,FALSE,"Sheet1";"View2",#N/A,FALSE,"Sheet1"}</definedName>
    <definedName name="GroundArea">#REF!</definedName>
    <definedName name="GroundAreaTitle" localSheetId="4">#REF!</definedName>
    <definedName name="GroundAreaTitle">#REF!</definedName>
    <definedName name="Growth" localSheetId="4">'[13]Tenant CF'!$P$5:$P$7</definedName>
    <definedName name="Growth">#REF!</definedName>
    <definedName name="H" localSheetId="4" hidden="1">{"'Normal'!$B$10:$P$43"}</definedName>
    <definedName name="H" hidden="1">{"'Normal'!$B$10:$P$43"}</definedName>
    <definedName name="hei" localSheetId="4" hidden="1">'[5]#REF'!#REF!</definedName>
    <definedName name="hei" hidden="1">#REF!</definedName>
    <definedName name="help" localSheetId="4" hidden="1">{#N/A,#N/A,FALSE,"SUMMARY";#N/A,#N/A,FALSE,"RET ON CAP"}</definedName>
    <definedName name="help" hidden="1">{#N/A,#N/A,FALSE,"SUMMARY";#N/A,#N/A,FALSE,"RET ON CAP"}</definedName>
    <definedName name="hh" localSheetId="4" hidden="1">{#N/A,#N/A,FALSE,"Summary"}</definedName>
    <definedName name="hh" hidden="1">{#N/A,#N/A,FALSE,"Summary"}</definedName>
    <definedName name="hn" localSheetId="4" hidden="1">{#N/A,#N/A,FALSE,"Proforma Five Yr";#N/A,#N/A,FALSE,"Occ and Rate";#N/A,#N/A,FALSE,"PF Input";#N/A,#N/A,FALSE,"Ops Summary";#N/A,#N/A,FALSE,"Hotcomps"}</definedName>
    <definedName name="hn" hidden="1">{#N/A,#N/A,FALSE,"Proforma Five Yr";#N/A,#N/A,FALSE,"Occ and Rate";#N/A,#N/A,FALSE,"PF Input";#N/A,#N/A,FALSE,"Ops Summary";#N/A,#N/A,FALSE,"Hotcomps"}</definedName>
    <definedName name="HRADJ2" localSheetId="4" hidden="1">{"2007",#N/A,FALSE,"SUMMARY";"2007",#N/A,FALSE,"RET ON CAP";"2007",#N/A,FALSE,"PROFORMA";"2007",#N/A,FALSE,"Assumptions";"2007",#N/A,FALSE,"Sales &amp; Marketing";"2007",#N/A,FALSE,"Overhead";"2007",#N/A,FALSE,"General Project";"2007",#N/A,FALSE,"Development"}</definedName>
    <definedName name="HRADJ2" hidden="1">{"2007",#N/A,FALSE,"SUMMARY";"2007",#N/A,FALSE,"RET ON CAP";"2007",#N/A,FALSE,"PROFORMA";"2007",#N/A,FALSE,"Assumptions";"2007",#N/A,FALSE,"Sales &amp; Marketing";"2007",#N/A,FALSE,"Overhead";"2007",#N/A,FALSE,"General Project";"2007",#N/A,FALSE,"Development"}</definedName>
    <definedName name="HTML_CodePage" hidden="1">1252</definedName>
    <definedName name="HTML_Control" localSheetId="4" hidden="1">{"'Normal'!$B$10:$P$43"}</definedName>
    <definedName name="HTML_Control" hidden="1">{"'Normal'!$B$10:$P$43"}</definedName>
    <definedName name="HTML_Description" hidden="1">""</definedName>
    <definedName name="HTML_Email" hidden="1">""</definedName>
    <definedName name="HTML_Header" hidden="1">"Normal"</definedName>
    <definedName name="HTML_LastUpdate" hidden="1">"01.09.97"</definedName>
    <definedName name="HTML_LineAfter" hidden="1">FALSE</definedName>
    <definedName name="HTML_LineBefore" hidden="1">FALSE</definedName>
    <definedName name="HTML_Name" hidden="1">"Karl Trygve Madsen"</definedName>
    <definedName name="HTML_OBDlg2" hidden="1">TRUE</definedName>
    <definedName name="HTML_OBDlg4" hidden="1">TRUE</definedName>
    <definedName name="HTML_OS" hidden="1">0</definedName>
    <definedName name="HTML_PathFile" hidden="1">"O:\SO_ARC\TEMPLATE\MinHTML.htm"</definedName>
    <definedName name="HTML_Title" hidden="1">"felleskostnader"</definedName>
    <definedName name="HTML1_10" hidden="1">""</definedName>
    <definedName name="HTML1_11" hidden="1">1</definedName>
    <definedName name="HTML1_12" hidden="1">"Aswath:Adobe SiteMill™ 1.0.2:MyHomePage:FCFF3.html"</definedName>
    <definedName name="HTML1_2" hidden="1">1</definedName>
    <definedName name="HTML1_3" hidden="1">"FCFF3"</definedName>
    <definedName name="HTML1_4" hidden="1">"Three-Stage FCFF Model"</definedName>
    <definedName name="HTML1_5" hidden="1">""</definedName>
    <definedName name="HTML1_6" hidden="1">-4146</definedName>
    <definedName name="HTML1_7" hidden="1">-4146</definedName>
    <definedName name="HTML1_8" hidden="1">"10/22/96"</definedName>
    <definedName name="HTML1_9" hidden="1">"Aswath Damodaran"</definedName>
    <definedName name="HTMLCount" hidden="1">1</definedName>
    <definedName name="hyra">#REF!</definedName>
    <definedName name="Hyror" localSheetId="4">#REF!</definedName>
    <definedName name="Hyror">#REF!</definedName>
    <definedName name="hyror1" localSheetId="4">#REF!</definedName>
    <definedName name="hyror1">#REF!</definedName>
    <definedName name="IdeaLink" localSheetId="4">#REF!</definedName>
    <definedName name="IdeaLink">#REF!</definedName>
    <definedName name="In_Acquisitiondate_apartments_Tellus" localSheetId="4">#REF!</definedName>
    <definedName name="In_Acquisitiondate_apartments_Tellus">#REF!</definedName>
    <definedName name="In_Acquisitiondate_fixed1_Tellus" localSheetId="4">#REF!</definedName>
    <definedName name="In_Acquisitiondate_fixed1_Tellus">#REF!</definedName>
    <definedName name="In_Acquisitiondate_fixed2_Tellus" localSheetId="4">#REF!</definedName>
    <definedName name="In_Acquisitiondate_fixed2_Tellus">#REF!</definedName>
    <definedName name="In_Acquisitionprice_apartments_Tellus" localSheetId="4">#REF!</definedName>
    <definedName name="In_Acquisitionprice_apartments_Tellus">#REF!</definedName>
    <definedName name="In_Acquisitionprice_commercial_Tellus" localSheetId="4">#REF!</definedName>
    <definedName name="In_Acquisitionprice_commercial_Tellus">#REF!</definedName>
    <definedName name="In_Acquisitionprice_fixed1_Tellus" localSheetId="4">#REF!</definedName>
    <definedName name="In_Acquisitionprice_fixed1_Tellus">#REF!</definedName>
    <definedName name="In_Acquisitionprice_fixed2_Tellus" localSheetId="4">#REF!</definedName>
    <definedName name="In_Acquisitionprice_fixed2_Tellus">#REF!</definedName>
    <definedName name="In_Admincost_Järla" localSheetId="4">#REF!</definedName>
    <definedName name="In_Admincost_Järla">#REF!</definedName>
    <definedName name="In_Admincost_Metronomen" localSheetId="4">#REF!</definedName>
    <definedName name="In_Admincost_Metronomen">#REF!</definedName>
    <definedName name="In_Admincost_Tellus" localSheetId="4">#REF!</definedName>
    <definedName name="In_Admincost_Tellus">#REF!</definedName>
    <definedName name="In_Apartments_Järla" localSheetId="4">#REF!</definedName>
    <definedName name="In_Apartments_Järla">#REF!</definedName>
    <definedName name="In_Apartments_Metronomen" localSheetId="4">#REF!</definedName>
    <definedName name="In_Apartments_Metronomen">#REF!</definedName>
    <definedName name="In_Apartments_Tellus" localSheetId="4">#REF!</definedName>
    <definedName name="In_Apartments_Tellus">#REF!</definedName>
    <definedName name="In_Bookingagreement_Järla" localSheetId="4">#REF!</definedName>
    <definedName name="In_Bookingagreement_Järla">#REF!</definedName>
    <definedName name="In_Bookingagreement_Metronomen" localSheetId="4">#REF!</definedName>
    <definedName name="In_Bookingagreement_Metronomen">#REF!</definedName>
    <definedName name="In_Bookingagreement_Tellus" localSheetId="4">#REF!</definedName>
    <definedName name="In_Bookingagreement_Tellus">#REF!</definedName>
    <definedName name="In_Bookingagreementfee_Järla" localSheetId="4">#REF!</definedName>
    <definedName name="In_Bookingagreementfee_Järla">#REF!</definedName>
    <definedName name="In_Bookingagreementfee_Metronomen" localSheetId="4">#REF!</definedName>
    <definedName name="In_Bookingagreementfee_Metronomen">#REF!</definedName>
    <definedName name="In_Bookingagreementfee_Tellus" localSheetId="4">#REF!</definedName>
    <definedName name="In_Bookingagreementfee_Tellus">#REF!</definedName>
    <definedName name="In_BRV_Commercial_Järla" localSheetId="4">#REF!</definedName>
    <definedName name="In_BRV_Commercial_Järla">#REF!</definedName>
    <definedName name="In_BRV_Commercial_Metronomen" localSheetId="4">#REF!</definedName>
    <definedName name="In_BRV_Commercial_Metronomen">#REF!</definedName>
    <definedName name="In_BRV_Residential_Järla" localSheetId="4">#REF!</definedName>
    <definedName name="In_BRV_Residential_Järla">#REF!</definedName>
    <definedName name="In_BRV_Residential_Metronomen" localSheetId="4">#REF!</definedName>
    <definedName name="In_BRV_Residential_Metronomen">#REF!</definedName>
    <definedName name="In_Capitalreserve_Järla" localSheetId="4">#REF!</definedName>
    <definedName name="In_Capitalreserve_Järla">#REF!</definedName>
    <definedName name="In_Capitalreserve_Metronomen" localSheetId="4">#REF!</definedName>
    <definedName name="In_Capitalreserve_Metronomen">#REF!</definedName>
    <definedName name="In_Capitalreserve_Tellus" localSheetId="4">#REF!</definedName>
    <definedName name="In_Capitalreserve_Tellus">#REF!</definedName>
    <definedName name="In_Cashtrap_Järla" localSheetId="4">#REF!</definedName>
    <definedName name="In_Cashtrap_Järla">#REF!</definedName>
    <definedName name="In_Cashtrap_Metronomen" localSheetId="4">#REF!</definedName>
    <definedName name="In_Cashtrap_Metronomen">#REF!</definedName>
    <definedName name="In_ConnectionFees_Järla" localSheetId="4">#REF!</definedName>
    <definedName name="In_ConnectionFees_Järla">#REF!</definedName>
    <definedName name="In_ConnectionFees_Metronomen" localSheetId="4">#REF!</definedName>
    <definedName name="In_ConnectionFees_Metronomen">#REF!</definedName>
    <definedName name="In_ConnectionFees_Tellus" localSheetId="4">#REF!</definedName>
    <definedName name="In_ConnectionFees_Tellus">#REF!</definedName>
    <definedName name="In_ConstructionCosts_Järla" localSheetId="4">#REF!</definedName>
    <definedName name="In_ConstructionCosts_Järla">#REF!</definedName>
    <definedName name="In_ConstructionCosts_Metronomen" localSheetId="4">#REF!</definedName>
    <definedName name="In_ConstructionCosts_Metronomen">#REF!</definedName>
    <definedName name="In_ConstructionCosts_Tellus" localSheetId="4">#REF!</definedName>
    <definedName name="In_ConstructionCosts_Tellus">#REF!</definedName>
    <definedName name="In_ConstructionCostsLand_Järla" localSheetId="4">#REF!</definedName>
    <definedName name="In_ConstructionCostsLand_Järla">#REF!</definedName>
    <definedName name="In_ConstructionCostsLand_Metronomen" localSheetId="4">#REF!</definedName>
    <definedName name="In_ConstructionCostsLand_Metronomen">#REF!</definedName>
    <definedName name="In_constructionstartdate_Järla" localSheetId="4">#REF!</definedName>
    <definedName name="In_constructionstartdate_Järla">#REF!</definedName>
    <definedName name="In_constructionstartdate_Metronomen" localSheetId="4">#REF!</definedName>
    <definedName name="In_constructionstartdate_Metronomen">#REF!</definedName>
    <definedName name="In_constructionstartdate_Tellus" localSheetId="4">#REF!</definedName>
    <definedName name="In_constructionstartdate_Tellus">#REF!</definedName>
    <definedName name="In_Costincrease_Järla" localSheetId="4">#REF!</definedName>
    <definedName name="In_Costincrease_Järla">#REF!</definedName>
    <definedName name="In_Costincrease_Metronomen" localSheetId="4">#REF!</definedName>
    <definedName name="In_Costincrease_Metronomen">#REF!</definedName>
    <definedName name="In_Costincrease_Tellus" localSheetId="4">#REF!</definedName>
    <definedName name="In_Costincrease_Tellus">#REF!</definedName>
    <definedName name="In_DeveloperCosts_Järla" localSheetId="4">#REF!</definedName>
    <definedName name="In_DeveloperCosts_Järla">#REF!</definedName>
    <definedName name="In_DeveloperCosts_Metronomen" localSheetId="4">#REF!</definedName>
    <definedName name="In_DeveloperCosts_Metronomen">#REF!</definedName>
    <definedName name="In_DeveloperCosts_Tellus" localSheetId="4">#REF!</definedName>
    <definedName name="In_DeveloperCosts_Tellus">#REF!</definedName>
    <definedName name="In_DevelopmentCosts_Järla" localSheetId="4">#REF!</definedName>
    <definedName name="In_DevelopmentCosts_Järla">#REF!</definedName>
    <definedName name="In_DevelopmentCosts_Metronomen" localSheetId="4">#REF!</definedName>
    <definedName name="In_DevelopmentCosts_Metronomen">#REF!</definedName>
    <definedName name="In_DevelopmentCosts_Tellus" localSheetId="4">#REF!</definedName>
    <definedName name="In_DevelopmentCosts_Tellus">#REF!</definedName>
    <definedName name="In_EquityPG_Järla" localSheetId="4">#REF!</definedName>
    <definedName name="In_EquityPG_Järla">#REF!</definedName>
    <definedName name="In_EquityPG_Metronomen" localSheetId="4">#REF!</definedName>
    <definedName name="In_EquityPG_Metronomen">#REF!</definedName>
    <definedName name="In_EquityPG_Tellus" localSheetId="4">#REF!</definedName>
    <definedName name="In_EquityPG_Tellus">#REF!</definedName>
    <definedName name="In_EquitySSM_Järla" localSheetId="4">#REF!</definedName>
    <definedName name="In_EquitySSM_Järla">#REF!</definedName>
    <definedName name="In_EquitySSM_Metronomen" localSheetId="4">#REF!</definedName>
    <definedName name="In_EquitySSM_Metronomen">#REF!</definedName>
    <definedName name="In_EquitySSM_Tellus" localSheetId="4">#REF!</definedName>
    <definedName name="In_EquitySSM_Tellus">#REF!</definedName>
    <definedName name="In_Hotel_Tellus" localSheetId="4">#REF!</definedName>
    <definedName name="In_Hotel_Tellus">#REF!</definedName>
    <definedName name="In_HudleEM_1_Järla" localSheetId="4">#REF!</definedName>
    <definedName name="In_HudleEM_1_Järla">#REF!</definedName>
    <definedName name="In_HudleEM_1_Metronomen" localSheetId="4">#REF!</definedName>
    <definedName name="In_HudleEM_1_Metronomen">#REF!</definedName>
    <definedName name="In_HudleEM_1_Tellus" localSheetId="4">#REF!</definedName>
    <definedName name="In_HudleEM_1_Tellus">#REF!</definedName>
    <definedName name="In_HudleEM_2_Järla" localSheetId="4">#REF!</definedName>
    <definedName name="In_HudleEM_2_Järla">#REF!</definedName>
    <definedName name="In_HudleEM_2_Metronomen" localSheetId="4">#REF!</definedName>
    <definedName name="In_HudleEM_2_Metronomen">#REF!</definedName>
    <definedName name="In_HudleEM_2_Tellus" localSheetId="4">#REF!</definedName>
    <definedName name="In_HudleEM_2_Tellus">#REF!</definedName>
    <definedName name="In_HudleEM_3_Järla" localSheetId="4">#REF!</definedName>
    <definedName name="In_HudleEM_3_Järla">#REF!</definedName>
    <definedName name="In_HudleEM_3_Metronomen" localSheetId="4">#REF!</definedName>
    <definedName name="In_HudleEM_3_Metronomen">#REF!</definedName>
    <definedName name="In_HudleEM_3_Tellus" localSheetId="4">#REF!</definedName>
    <definedName name="In_HudleEM_3_Tellus">#REF!</definedName>
    <definedName name="In_HudleIRR_1_Järla" localSheetId="4">#REF!</definedName>
    <definedName name="In_HudleIRR_1_Järla">#REF!</definedName>
    <definedName name="In_HudleIRR_1_Metronomen" localSheetId="4">#REF!</definedName>
    <definedName name="In_HudleIRR_1_Metronomen">#REF!</definedName>
    <definedName name="In_HudleIRR_1_Tellus" localSheetId="4">#REF!</definedName>
    <definedName name="In_HudleIRR_1_Tellus">#REF!</definedName>
    <definedName name="In_HudleIRR_2_Järla" localSheetId="4">#REF!</definedName>
    <definedName name="In_HudleIRR_2_Järla">#REF!</definedName>
    <definedName name="In_HudleIRR_2_Metronomen" localSheetId="4">#REF!</definedName>
    <definedName name="In_HudleIRR_2_Metronomen">#REF!</definedName>
    <definedName name="In_HudleIRR_2_Tellus" localSheetId="4">#REF!</definedName>
    <definedName name="In_HudleIRR_2_Tellus">#REF!</definedName>
    <definedName name="In_HudleIRR_3_Järla" localSheetId="4">#REF!</definedName>
    <definedName name="In_HudleIRR_3_Järla">#REF!</definedName>
    <definedName name="In_HudleIRR_3_Metronomen" localSheetId="4">#REF!</definedName>
    <definedName name="In_HudleIRR_3_Metronomen">#REF!</definedName>
    <definedName name="In_HudleIRR_3_Tellus" localSheetId="4">#REF!</definedName>
    <definedName name="In_HudleIRR_3_Tellus">#REF!</definedName>
    <definedName name="In_Impliedcostincrease_Järla" localSheetId="4">#REF!</definedName>
    <definedName name="In_Impliedcostincrease_Järla">#REF!</definedName>
    <definedName name="In_Impliedcostincrease_Metronomen" localSheetId="4">#REF!</definedName>
    <definedName name="In_Impliedcostincrease_Metronomen">#REF!</definedName>
    <definedName name="In_Impliedcostincrease_Tellus" localSheetId="4">#REF!</definedName>
    <definedName name="In_Impliedcostincrease_Tellus">#REF!</definedName>
    <definedName name="In_Indexation_Järla" localSheetId="4">#REF!</definedName>
    <definedName name="In_Indexation_Järla">#REF!</definedName>
    <definedName name="In_Indexation_Metronomen" localSheetId="4">#REF!</definedName>
    <definedName name="In_Indexation_Metronomen">#REF!</definedName>
    <definedName name="In_Indexation_Tellus" localSheetId="4">#REF!</definedName>
    <definedName name="In_Indexation_Tellus">#REF!</definedName>
    <definedName name="In_Interestrateconstruction_Järla" localSheetId="4">#REF!</definedName>
    <definedName name="In_Interestrateconstruction_Järla">#REF!</definedName>
    <definedName name="In_Interestrateconstruction_Metronomen" localSheetId="4">#REF!</definedName>
    <definedName name="In_Interestrateconstruction_Metronomen">#REF!</definedName>
    <definedName name="In_Interestrateconstruction_Tellus" localSheetId="4">#REF!</definedName>
    <definedName name="In_Interestrateconstruction_Tellus">#REF!</definedName>
    <definedName name="In_InterestrateFF_Tellus" localSheetId="4">#REF!</definedName>
    <definedName name="In_InterestrateFF_Tellus">#REF!</definedName>
    <definedName name="In_Interestratemezzanie_Tellus" localSheetId="4">#REF!</definedName>
    <definedName name="In_Interestratemezzanie_Tellus">#REF!</definedName>
    <definedName name="In_Interestratepriortopermit_Järla" localSheetId="4">#REF!</definedName>
    <definedName name="In_Interestratepriortopermit_Järla">#REF!</definedName>
    <definedName name="In_Interestratepriortopermit_Metronomen" localSheetId="4">#REF!</definedName>
    <definedName name="In_Interestratepriortopermit_Metronomen">#REF!</definedName>
    <definedName name="In_Interestrateproperty_Järla" localSheetId="4">#REF!</definedName>
    <definedName name="In_Interestrateproperty_Järla">#REF!</definedName>
    <definedName name="In_Interestrateproperty_Metronomen" localSheetId="4">#REF!</definedName>
    <definedName name="In_Interestrateproperty_Metronomen">#REF!</definedName>
    <definedName name="In_Interestrateproperty_Tellus" localSheetId="4">#REF!</definedName>
    <definedName name="In_Interestrateproperty_Tellus">#REF!</definedName>
    <definedName name="In_Landlease_Tellus" localSheetId="4">#REF!</definedName>
    <definedName name="In_Landlease_Tellus">#REF!</definedName>
    <definedName name="In_Lightcommercial_Järla" localSheetId="4">#REF!</definedName>
    <definedName name="In_Lightcommercial_Järla">#REF!</definedName>
    <definedName name="In_Lightcommercial_Metronomen" localSheetId="4">#REF!</definedName>
    <definedName name="In_Lightcommercial_Metronomen">#REF!</definedName>
    <definedName name="In_Lightresidential_Järla" localSheetId="4">#REF!</definedName>
    <definedName name="In_Lightresidential_Järla">#REF!</definedName>
    <definedName name="In_Lightresidential_Metronomen" localSheetId="4">#REF!</definedName>
    <definedName name="In_Lightresidential_Metronomen">#REF!</definedName>
    <definedName name="In_Livingarea_Järla" localSheetId="4">#REF!</definedName>
    <definedName name="In_Livingarea_Järla">#REF!</definedName>
    <definedName name="In_Livingarea_Metronomen" localSheetId="4">#REF!</definedName>
    <definedName name="In_Livingarea_Metronomen">#REF!</definedName>
    <definedName name="In_Livingarea_Tellus" localSheetId="4">#REF!</definedName>
    <definedName name="In_Livingarea_Tellus">#REF!</definedName>
    <definedName name="In_Loanpriortopermit_Amount_Järla" localSheetId="4">#REF!</definedName>
    <definedName name="In_Loanpriortopermit_Amount_Järla">#REF!</definedName>
    <definedName name="In_Loanpriortopermit_Amount_Metronomen" localSheetId="4">#REF!</definedName>
    <definedName name="In_Loanpriortopermit_Amount_Metronomen">#REF!</definedName>
    <definedName name="In_Loanpriortopermit_End_Järla" localSheetId="4">#REF!</definedName>
    <definedName name="In_Loanpriortopermit_End_Järla">#REF!</definedName>
    <definedName name="In_Loanpriortopermit_End_Metronomen" localSheetId="4">#REF!</definedName>
    <definedName name="In_Loanpriortopermit_End_Metronomen">#REF!</definedName>
    <definedName name="In_Loanpriortopermit_Start_Järla" localSheetId="4">#REF!</definedName>
    <definedName name="In_Loanpriortopermit_Start_Järla">#REF!</definedName>
    <definedName name="In_Loanpriortopermit_Start_Metronomen" localSheetId="4">#REF!</definedName>
    <definedName name="In_Loanpriortopermit_Start_Metronomen">#REF!</definedName>
    <definedName name="In_LTV_ConstructionLoan_Järla" localSheetId="4">#REF!</definedName>
    <definedName name="In_LTV_ConstructionLoan_Järla">#REF!</definedName>
    <definedName name="In_LTV_ConstructionLoan_Metronomen" localSheetId="4">#REF!</definedName>
    <definedName name="In_LTV_ConstructionLoan_Metronomen">#REF!</definedName>
    <definedName name="In_LTV_ConstructionLoan_Tellus" localSheetId="4">#REF!</definedName>
    <definedName name="In_LTV_ConstructionLoan_Tellus">#REF!</definedName>
    <definedName name="In_LTV_Mezzanie_Tellus" localSheetId="4">#REF!</definedName>
    <definedName name="In_LTV_Mezzanie_Tellus">#REF!</definedName>
    <definedName name="In_LTV_Presalespromote_Tellus" localSheetId="4">#REF!</definedName>
    <definedName name="In_LTV_Presalespromote_Tellus">#REF!</definedName>
    <definedName name="In_LTV_PropertyLoan_Järla" localSheetId="4">#REF!</definedName>
    <definedName name="In_LTV_PropertyLoan_Järla">#REF!</definedName>
    <definedName name="In_LTV_PropertyLoan_Metronomen" localSheetId="4">#REF!</definedName>
    <definedName name="In_LTV_PropertyLoan_Metronomen">#REF!</definedName>
    <definedName name="In_LTV_Propertyloan_Tellus" localSheetId="4">#REF!</definedName>
    <definedName name="In_LTV_Propertyloan_Tellus">#REF!</definedName>
    <definedName name="In_Managementfee_Järla" localSheetId="4">#REF!</definedName>
    <definedName name="In_Managementfee_Järla">#REF!</definedName>
    <definedName name="In_Managementfee_Metronomen" localSheetId="4">#REF!</definedName>
    <definedName name="In_Managementfee_Metronomen">#REF!</definedName>
    <definedName name="In_Managementfee_Tellus" localSheetId="4">#REF!</definedName>
    <definedName name="In_Managementfee_Tellus">#REF!</definedName>
    <definedName name="In_Movein1_Järla" localSheetId="4">#REF!</definedName>
    <definedName name="In_Movein1_Järla">#REF!</definedName>
    <definedName name="In_Movein1_Metronomen" localSheetId="4">#REF!</definedName>
    <definedName name="In_Movein1_Metronomen">#REF!</definedName>
    <definedName name="In_Movein1_Tellus" localSheetId="4">#REF!</definedName>
    <definedName name="In_Movein1_Tellus">#REF!</definedName>
    <definedName name="In_Movein1commercialshare_1_Tellus" localSheetId="4">#REF!</definedName>
    <definedName name="In_Movein1commercialshare_1_Tellus">#REF!</definedName>
    <definedName name="In_Movein1share_Järla" localSheetId="4">#REF!</definedName>
    <definedName name="In_Movein1share_Järla">#REF!</definedName>
    <definedName name="In_Movein1share_Metronomen" localSheetId="4">#REF!</definedName>
    <definedName name="In_Movein1share_Metronomen">#REF!</definedName>
    <definedName name="In_Movein1share_Tellus" localSheetId="4">#REF!</definedName>
    <definedName name="In_Movein1share_Tellus">#REF!</definedName>
    <definedName name="In_Movein2_Järla" localSheetId="4">#REF!</definedName>
    <definedName name="In_Movein2_Järla">#REF!</definedName>
    <definedName name="In_Movein2_Metronomen" localSheetId="4">#REF!</definedName>
    <definedName name="In_Movein2_Metronomen">#REF!</definedName>
    <definedName name="In_Movein2_Tellus" localSheetId="4">#REF!</definedName>
    <definedName name="In_Movein2_Tellus">#REF!</definedName>
    <definedName name="In_Movein2commercialshare_2_Tellus" localSheetId="4">#REF!</definedName>
    <definedName name="In_Movein2commercialshare_2_Tellus">#REF!</definedName>
    <definedName name="In_Movein2share_Järla" localSheetId="4">#REF!</definedName>
    <definedName name="In_Movein2share_Järla">#REF!</definedName>
    <definedName name="In_Movein2share_Metronomen" localSheetId="4">#REF!</definedName>
    <definedName name="In_Movein2share_Metronomen">#REF!</definedName>
    <definedName name="In_Movein2share_Tellus" localSheetId="4">#REF!</definedName>
    <definedName name="In_Movein2share_Tellus">#REF!</definedName>
    <definedName name="In_Movein3_Järla" localSheetId="4">#REF!</definedName>
    <definedName name="In_Movein3_Järla">#REF!</definedName>
    <definedName name="In_Movein3_Metronomen" localSheetId="4">#REF!</definedName>
    <definedName name="In_Movein3_Metronomen">#REF!</definedName>
    <definedName name="In_Movein3_Tellus" localSheetId="4">#REF!</definedName>
    <definedName name="In_Movein3_Tellus">#REF!</definedName>
    <definedName name="In_Movein3share_Järla" localSheetId="4">#REF!</definedName>
    <definedName name="In_Movein3share_Järla">#REF!</definedName>
    <definedName name="In_Movein3share_Metronomen" localSheetId="4">#REF!</definedName>
    <definedName name="In_Movein3share_Metronomen">#REF!</definedName>
    <definedName name="In_Movein3share_Tellus" localSheetId="4">#REF!</definedName>
    <definedName name="In_Movein3share_Tellus">#REF!</definedName>
    <definedName name="In_Movein4_Järla" localSheetId="4">#REF!</definedName>
    <definedName name="In_Movein4_Järla">#REF!</definedName>
    <definedName name="In_Movein4_Metronomen" localSheetId="4">#REF!</definedName>
    <definedName name="In_Movein4_Metronomen">#REF!</definedName>
    <definedName name="In_Movein4_Tellus" localSheetId="4">#REF!</definedName>
    <definedName name="In_Movein4_Tellus">#REF!</definedName>
    <definedName name="In_Movein4share_Järla" localSheetId="4">#REF!</definedName>
    <definedName name="In_Movein4share_Järla">#REF!</definedName>
    <definedName name="In_Movein4share_Metronomen" localSheetId="4">#REF!</definedName>
    <definedName name="In_Movein4share_Metronomen">#REF!</definedName>
    <definedName name="In_Movein4share_Tellus" localSheetId="4">#REF!</definedName>
    <definedName name="In_Movein4share_Tellus">#REF!</definedName>
    <definedName name="In_Moveincommercial_1_Tellus" localSheetId="4">#REF!</definedName>
    <definedName name="In_Moveincommercial_1_Tellus">#REF!</definedName>
    <definedName name="In_Moveincommercial_2_Tellus" localSheetId="4">#REF!</definedName>
    <definedName name="In_Moveincommercial_2_Tellus">#REF!</definedName>
    <definedName name="In_Moveingarage_Tellus" localSheetId="4">#REF!</definedName>
    <definedName name="In_Moveingarage_Tellus">#REF!</definedName>
    <definedName name="In_Moveinhotel1_Tellus" localSheetId="4">#REF!</definedName>
    <definedName name="In_Moveinhotel1_Tellus">#REF!</definedName>
    <definedName name="In_Moveinhotel1share_Tellus" localSheetId="4">#REF!</definedName>
    <definedName name="In_Moveinhotel1share_Tellus">#REF!</definedName>
    <definedName name="In_Moveinhotel2_Tellus" localSheetId="4">#REF!</definedName>
    <definedName name="In_Moveinhotel2_Tellus">#REF!</definedName>
    <definedName name="In_Moveinhotel2share_Tellus" localSheetId="4">#REF!</definedName>
    <definedName name="In_Moveinhotel2share_Tellus">#REF!</definedName>
    <definedName name="In_Moveinhotel3_Tellus" localSheetId="4">#REF!</definedName>
    <definedName name="In_Moveinhotel3_Tellus">#REF!</definedName>
    <definedName name="In_Moveinhotel3share_Tellus" localSheetId="4">#REF!</definedName>
    <definedName name="In_Moveinhotel3share_Tellus">#REF!</definedName>
    <definedName name="In_Moveinhotel4_Tellus" localSheetId="4">#REF!</definedName>
    <definedName name="In_Moveinhotel4_Tellus">#REF!</definedName>
    <definedName name="In_Moveinhotel4share_Tellus" localSheetId="4">#REF!</definedName>
    <definedName name="In_Moveinhotel4share_Tellus">#REF!</definedName>
    <definedName name="In_Moveinpreschool_Tellus" localSheetId="4">#REF!</definedName>
    <definedName name="In_Moveinpreschool_Tellus">#REF!</definedName>
    <definedName name="In_OAA_Järla" localSheetId="4">#REF!</definedName>
    <definedName name="In_OAA_Järla">#REF!</definedName>
    <definedName name="In_OAA_Metronomen" localSheetId="4">#REF!</definedName>
    <definedName name="In_OAA_Metronomen">#REF!</definedName>
    <definedName name="In_OAA_Tellus" localSheetId="4">#REF!</definedName>
    <definedName name="In_OAA_Tellus">#REF!</definedName>
    <definedName name="In_OAAHotel_Tellus" localSheetId="4">#REF!</definedName>
    <definedName name="In_OAAHotel_Tellus">#REF!</definedName>
    <definedName name="In_OAL_Järla" localSheetId="4">#REF!</definedName>
    <definedName name="In_OAL_Järla">#REF!</definedName>
    <definedName name="In_OAL_Metronomen" localSheetId="4">#REF!</definedName>
    <definedName name="In_OAL_Metronomen">#REF!</definedName>
    <definedName name="In_OAL_Tellus" localSheetId="4">#REF!</definedName>
    <definedName name="In_OAL_Tellus">#REF!</definedName>
    <definedName name="In_Performancefee_1_Järla" localSheetId="4">#REF!</definedName>
    <definedName name="In_Performancefee_1_Järla">#REF!</definedName>
    <definedName name="In_Performancefee_1_Metronomen" localSheetId="4">#REF!</definedName>
    <definedName name="In_Performancefee_1_Metronomen">#REF!</definedName>
    <definedName name="In_Performancefee_1_Tellus" localSheetId="4">#REF!</definedName>
    <definedName name="In_Performancefee_1_Tellus">#REF!</definedName>
    <definedName name="In_Performancefee_2_Järla" localSheetId="4">#REF!</definedName>
    <definedName name="In_Performancefee_2_Järla">#REF!</definedName>
    <definedName name="In_Performancefee_2_Metronomen" localSheetId="4">#REF!</definedName>
    <definedName name="In_Performancefee_2_Metronomen">#REF!</definedName>
    <definedName name="In_Performancefee_2_Tellus" localSheetId="4">#REF!</definedName>
    <definedName name="In_Performancefee_2_Tellus">#REF!</definedName>
    <definedName name="In_Performancefee_3_Järla" localSheetId="4">#REF!</definedName>
    <definedName name="In_Performancefee_3_Järla">#REF!</definedName>
    <definedName name="In_Performancefee_3_Metronomen" localSheetId="4">#REF!</definedName>
    <definedName name="In_Performancefee_3_Metronomen">#REF!</definedName>
    <definedName name="In_Performancefee_3_Tellus" localSheetId="4">#REF!</definedName>
    <definedName name="In_Performancefee_3_Tellus">#REF!</definedName>
    <definedName name="In_Plotpreparation_Järla" localSheetId="4">#REF!</definedName>
    <definedName name="In_Plotpreparation_Järla">#REF!</definedName>
    <definedName name="In_Plotpreparation_Metronomen" localSheetId="4">#REF!</definedName>
    <definedName name="In_Plotpreparation_Metronomen">#REF!</definedName>
    <definedName name="In_Plotpreparation_Tellus" localSheetId="4">#REF!</definedName>
    <definedName name="In_Plotpreparation_Tellus">#REF!</definedName>
    <definedName name="In_Prepaymentfee_Järla" localSheetId="4">#REF!</definedName>
    <definedName name="In_Prepaymentfee_Järla">#REF!</definedName>
    <definedName name="In_Prepaymentfee_Metronomen" localSheetId="4">#REF!</definedName>
    <definedName name="In_Prepaymentfee_Metronomen">#REF!</definedName>
    <definedName name="In_Prepaymentfee_Tellus" localSheetId="4">#REF!</definedName>
    <definedName name="In_Prepaymentfee_Tellus">#REF!</definedName>
    <definedName name="In_ProfitsharePG_Järla" localSheetId="4">#REF!</definedName>
    <definedName name="In_ProfitsharePG_Järla">#REF!</definedName>
    <definedName name="In_ProfitsharePG_Metronomen" localSheetId="4">#REF!</definedName>
    <definedName name="In_ProfitsharePG_Metronomen">#REF!</definedName>
    <definedName name="In_ProfitsharePG_Tellus" localSheetId="4">#REF!</definedName>
    <definedName name="In_ProfitsharePG_Tellus">#REF!</definedName>
    <definedName name="In_ProfitshareSSM_Järla" localSheetId="4">#REF!</definedName>
    <definedName name="In_ProfitshareSSM_Järla">#REF!</definedName>
    <definedName name="In_ProfitshareSSM_Metronomen" localSheetId="4">#REF!</definedName>
    <definedName name="In_ProfitshareSSM_Metronomen">#REF!</definedName>
    <definedName name="In_ProfitshareSSM_Tellus" localSheetId="4">#REF!</definedName>
    <definedName name="In_ProfitshareSSM_Tellus">#REF!</definedName>
    <definedName name="In_ProjectManagement_Järla" localSheetId="4">#REF!</definedName>
    <definedName name="In_ProjectManagement_Järla">#REF!</definedName>
    <definedName name="In_ProjectManagement_Metronomen" localSheetId="4">#REF!</definedName>
    <definedName name="In_ProjectManagement_Metronomen">#REF!</definedName>
    <definedName name="In_ProjectManagement_Tellus" localSheetId="4">#REF!</definedName>
    <definedName name="In_ProjectManagement_Tellus">#REF!</definedName>
    <definedName name="In_Projectrisk_Tellus" localSheetId="4">#REF!</definedName>
    <definedName name="In_Projectrisk_Tellus">#REF!</definedName>
    <definedName name="In_Propertymarketvalue_Tellus" localSheetId="4">#REF!</definedName>
    <definedName name="In_Propertymarketvalue_Tellus">#REF!</definedName>
    <definedName name="In_Propertypayment_Järla" localSheetId="4">#REF!</definedName>
    <definedName name="In_Propertypayment_Järla">#REF!</definedName>
    <definedName name="In_Propertypayment_Metronomen" localSheetId="4">#REF!</definedName>
    <definedName name="In_Propertypayment_Metronomen">#REF!</definedName>
    <definedName name="In_Propertypaymentshare_Järla" localSheetId="4">#REF!</definedName>
    <definedName name="In_Propertypaymentshare_Järla">#REF!</definedName>
    <definedName name="In_Propertypaymentshare_Metronomen" localSheetId="4">#REF!</definedName>
    <definedName name="In_Propertypaymentshare_Metronomen">#REF!</definedName>
    <definedName name="In_Propertyprepayment1_Järla" localSheetId="4">#REF!</definedName>
    <definedName name="In_Propertyprepayment1_Järla">#REF!</definedName>
    <definedName name="In_Propertyprepayment1_Metronomen" localSheetId="4">#REF!</definedName>
    <definedName name="In_Propertyprepayment1_Metronomen">#REF!</definedName>
    <definedName name="In_Propertyprepayment1share_Järla" localSheetId="4">#REF!</definedName>
    <definedName name="In_Propertyprepayment1share_Järla">#REF!</definedName>
    <definedName name="In_Propertyprepayment1share_Metronomen" localSheetId="4">#REF!</definedName>
    <definedName name="In_Propertyprepayment1share_Metronomen">#REF!</definedName>
    <definedName name="In_Propertyprepayment2_Järla" localSheetId="4">#REF!</definedName>
    <definedName name="In_Propertyprepayment2_Järla">#REF!</definedName>
    <definedName name="In_Propertyprepayment2_Metronomen" localSheetId="4">#REF!</definedName>
    <definedName name="In_Propertyprepayment2_Metronomen">#REF!</definedName>
    <definedName name="In_Propertyprepayment2share_Järla" localSheetId="4">#REF!</definedName>
    <definedName name="In_Propertyprepayment2share_Järla">#REF!</definedName>
    <definedName name="In_Propertyprepayment2share_Metronomen" localSheetId="4">#REF!</definedName>
    <definedName name="In_Propertyprepayment2share_Metronomen">#REF!</definedName>
    <definedName name="In_Propertyprepayment3_Järla" localSheetId="4">#REF!</definedName>
    <definedName name="In_Propertyprepayment3_Järla">#REF!</definedName>
    <definedName name="In_Propertyprepayment3_Metronomen" localSheetId="4">#REF!</definedName>
    <definedName name="In_Propertyprepayment3_Metronomen">#REF!</definedName>
    <definedName name="In_Propertyprepayment3share_Järla" localSheetId="4">#REF!</definedName>
    <definedName name="In_Propertyprepayment3share_Järla">#REF!</definedName>
    <definedName name="In_Propertyprepayment3share_Metronomen" localSheetId="4">#REF!</definedName>
    <definedName name="In_Propertyprepayment3share_Metronomen">#REF!</definedName>
    <definedName name="In_Rentalapartmentspricedifference_Tellus" localSheetId="4">#REF!</definedName>
    <definedName name="In_Rentalapartmentspricedifference_Tellus">#REF!</definedName>
    <definedName name="In_Rentalapartmentsrevenue_Tellus" localSheetId="4">#REF!</definedName>
    <definedName name="In_Rentalapartmentsrevenue_Tellus">#REF!</definedName>
    <definedName name="In_Revenuecommercialspace_Tellus" localSheetId="4">#REF!</definedName>
    <definedName name="In_Revenuecommercialspace_Tellus">#REF!</definedName>
    <definedName name="In_Revenuegarage_Tellus" localSheetId="4">#REF!</definedName>
    <definedName name="In_Revenuegarage_Tellus">#REF!</definedName>
    <definedName name="In_Revenuepreschool_Tellus" localSheetId="4">#REF!</definedName>
    <definedName name="In_Revenuepreschool_Tellus">#REF!</definedName>
    <definedName name="In_SalesCosts_Järla" localSheetId="4">#REF!</definedName>
    <definedName name="In_SalesCosts_Järla">#REF!</definedName>
    <definedName name="In_SalesCosts_Metronomen" localSheetId="4">#REF!</definedName>
    <definedName name="In_SalesCosts_Metronomen">#REF!</definedName>
    <definedName name="In_SalesCosts_Tellus" localSheetId="4">#REF!</definedName>
    <definedName name="In_SalesCosts_Tellus">#REF!</definedName>
    <definedName name="In_Tax_Järla" localSheetId="4">#REF!</definedName>
    <definedName name="In_Tax_Järla">#REF!</definedName>
    <definedName name="In_Tax_Metronomen" localSheetId="4">#REF!</definedName>
    <definedName name="In_Tax_Metronomen">#REF!</definedName>
    <definedName name="In_Tax_Tellus" localSheetId="4">#REF!</definedName>
    <definedName name="In_Tax_Tellus">#REF!</definedName>
    <definedName name="In_VATcost_Järla" localSheetId="4">#REF!</definedName>
    <definedName name="In_VATcost_Järla">#REF!</definedName>
    <definedName name="In_VATcost_Metronomen" localSheetId="4">#REF!</definedName>
    <definedName name="In_VATcost_Metronomen">#REF!</definedName>
    <definedName name="In_VATcost_Tellus" localSheetId="4">#REF!</definedName>
    <definedName name="In_VATcost_Tellus">#REF!</definedName>
    <definedName name="In_VATrestitution_Järla" localSheetId="4">#REF!</definedName>
    <definedName name="In_VATrestitution_Järla">#REF!</definedName>
    <definedName name="In_VATrestitution_Metronomen" localSheetId="4">#REF!</definedName>
    <definedName name="In_VATrestitution_Metronomen">#REF!</definedName>
    <definedName name="In_VATrestitution_Tellus" localSheetId="4">#REF!</definedName>
    <definedName name="In_VATrestitution_Tellus">#REF!</definedName>
    <definedName name="IndBuildTitle" localSheetId="4">#REF!</definedName>
    <definedName name="IndBuildTitle">#REF!</definedName>
    <definedName name="IndGroundTitle" localSheetId="4">#REF!</definedName>
    <definedName name="IndGroundTitle">#REF!</definedName>
    <definedName name="InitialYieldTitle" localSheetId="4">#REF!</definedName>
    <definedName name="InitialYieldTitle">#REF!</definedName>
    <definedName name="INTÄKT_GARAGE" localSheetId="4">#REF!</definedName>
    <definedName name="INTÄKT_GARAGE">#REF!</definedName>
    <definedName name="INTÄKT_PARKERING" localSheetId="4">#REF!</definedName>
    <definedName name="INTÄKT_PARKERING">#REF!</definedName>
    <definedName name="IQ_1_4_CONSTRUCTION_GROSS_LOANS_FFIEC" hidden="1">"c13402"</definedName>
    <definedName name="IQ_1_4_CONSTRUCTION_LL_REC_DOM_FFIEC" hidden="1">"c12899"</definedName>
    <definedName name="IQ_1_4_CONSTRUCTION_LOAN_COMMITMENTS_UNUSED_FFIEC" hidden="1">"c13244"</definedName>
    <definedName name="IQ_1_4_CONSTRUCTION_LOANS_DUE_30_89_FFIEC" hidden="1">"c13257"</definedName>
    <definedName name="IQ_1_4_CONSTRUCTION_LOANS_DUE_90_FFIEC" hidden="1">"c13285"</definedName>
    <definedName name="IQ_1_4_CONSTRUCTION_LOANS_NON_ACCRUAL_FFIEC" hidden="1">"c13311"</definedName>
    <definedName name="IQ_1_4_CONSTRUCTION_RISK_BASED_FFIEC" hidden="1">"c13423"</definedName>
    <definedName name="IQ_1_4_FAMILY_JUNIOR_LIENS_CHARGE_OFFS_FDIC" hidden="1">"c6605"</definedName>
    <definedName name="IQ_1_4_FAMILY_JUNIOR_LIENS_NET_CHARGE_OFFS_FDIC" hidden="1">"c6643"</definedName>
    <definedName name="IQ_1_4_FAMILY_JUNIOR_LIENS_RECOVERIES_FDIC" hidden="1">"c6624"</definedName>
    <definedName name="IQ_1_4_FAMILY_SENIOR_LIENS_CHARGE_OFFS_FDIC" hidden="1">"c6604"</definedName>
    <definedName name="IQ_1_4_FAMILY_SENIOR_LIENS_NET_CHARGE_OFFS_FDIC" hidden="1">"c6642"</definedName>
    <definedName name="IQ_1_4_FAMILY_SENIOR_LIENS_RECOVERIES_FDIC" hidden="1">"c6623"</definedName>
    <definedName name="IQ_1_4_HOME_EQUITY_NET_LOANS_FDIC" hidden="1">"c6441"</definedName>
    <definedName name="IQ_1_4_RESIDENTIAL_FIRST_LIENS_NET_LOANS_FDIC" hidden="1">"c6439"</definedName>
    <definedName name="IQ_1_4_RESIDENTIAL_JUNIOR_LIENS_NET_LOANS_FDIC" hidden="1">"c6440"</definedName>
    <definedName name="IQ_1_4_RESIDENTIAL_LOANS_FDIC" hidden="1">"c6310"</definedName>
    <definedName name="IQ_30YR_FIXED_MORTGAGE" hidden="1">"c6811"</definedName>
    <definedName name="IQ_30YR_FIXED_MORTGAGE_FC" hidden="1">"c7691"</definedName>
    <definedName name="IQ_30YR_FIXED_MORTGAGE_POP" hidden="1">"c7031"</definedName>
    <definedName name="IQ_30YR_FIXED_MORTGAGE_POP_FC" hidden="1">"c7911"</definedName>
    <definedName name="IQ_30YR_FIXED_MORTGAGE_YOY" hidden="1">"c7251"</definedName>
    <definedName name="IQ_30YR_FIXED_MORTGAGE_YOY_FC" hidden="1">"c8131"</definedName>
    <definedName name="IQ_ABS_AVAIL_SALE_FFIEC" hidden="1">"c12802"</definedName>
    <definedName name="IQ_ABS_FFIEC" hidden="1">"c12788"</definedName>
    <definedName name="IQ_ABS_INVEST_SECURITIES_FFIEC" hidden="1">"c13461"</definedName>
    <definedName name="IQ_ACCOUNT_CHANGE" hidden="1">"c413"</definedName>
    <definedName name="IQ_ACCOUNTING_FFIEC" hidden="1">"c13054"</definedName>
    <definedName name="IQ_ACCOUNTS_PAY" hidden="1">"c32"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"c8"</definedName>
    <definedName name="IQ_ACCRUED_INTEREST_RECEIVABLE_FFIEC" hidden="1">"c12842"</definedName>
    <definedName name="IQ_ACCT_RECV_10YR_ANN_CAGR" hidden="1">"c6159"</definedName>
    <definedName name="IQ_ACCT_RECV_10YR_ANN_GROWTH" hidden="1">"c1924"</definedName>
    <definedName name="IQ_ACCT_RECV_1YR_ANN_GROWTH" hidden="1">"c1919"</definedName>
    <definedName name="IQ_ACCT_RECV_2YR_ANN_CAGR" hidden="1">"c6155"</definedName>
    <definedName name="IQ_ACCT_RECV_2YR_ANN_GROWTH" hidden="1">"c1920"</definedName>
    <definedName name="IQ_ACCT_RECV_3YR_ANN_CAGR" hidden="1">"c6156"</definedName>
    <definedName name="IQ_ACCT_RECV_3YR_ANN_GROWTH" hidden="1">"c1921"</definedName>
    <definedName name="IQ_ACCT_RECV_5YR_ANN_CAGR" hidden="1">"c6157"</definedName>
    <definedName name="IQ_ACCT_RECV_5YR_ANN_GROWTH" hidden="1">"c1922"</definedName>
    <definedName name="IQ_ACCT_RECV_7YR_ANN_CAGR" hidden="1">"c6158"</definedName>
    <definedName name="IQ_ACCT_RECV_7YR_ANN_GROWTH" hidden="1">"c1923"</definedName>
    <definedName name="IQ_ACCUM_DEP" hidden="1">"c7"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RED_BY_REPORTING_BANK_FDIC" hidden="1">"c6535"</definedName>
    <definedName name="IQ_ACQUISITION_RE_ASSETS" hidden="1">"c1628"</definedName>
    <definedName name="IQ_ACTUAL_PRODUCTION_ALUM" hidden="1">"c9247"</definedName>
    <definedName name="IQ_ACTUAL_PRODUCTION_CATHODE_COP" hidden="1">"c9192"</definedName>
    <definedName name="IQ_ACTUAL_PRODUCTION_COAL" hidden="1">"c9821"</definedName>
    <definedName name="IQ_ACTUAL_PRODUCTION_COP" hidden="1">"c9191"</definedName>
    <definedName name="IQ_ACTUAL_PRODUCTION_DIAM" hidden="1">"c9671"</definedName>
    <definedName name="IQ_ACTUAL_PRODUCTION_GOLD" hidden="1">"c9032"</definedName>
    <definedName name="IQ_ACTUAL_PRODUCTION_IRON" hidden="1">"c9406"</definedName>
    <definedName name="IQ_ACTUAL_PRODUCTION_LEAD" hidden="1">"c9459"</definedName>
    <definedName name="IQ_ACTUAL_PRODUCTION_MANG" hidden="1">"c9512"</definedName>
    <definedName name="IQ_ACTUAL_PRODUCTION_MET_COAL" hidden="1">"c9761"</definedName>
    <definedName name="IQ_ACTUAL_PRODUCTION_MOLYB" hidden="1">"c9724"</definedName>
    <definedName name="IQ_ACTUAL_PRODUCTION_NICK" hidden="1">"c9300"</definedName>
    <definedName name="IQ_ACTUAL_PRODUCTION_PLAT" hidden="1">"c9138"</definedName>
    <definedName name="IQ_ACTUAL_PRODUCTION_SILVER" hidden="1">"c9085"</definedName>
    <definedName name="IQ_ACTUAL_PRODUCTION_STEAM" hidden="1">"c9791"</definedName>
    <definedName name="IQ_ACTUAL_PRODUCTION_TITAN" hidden="1">"c9565"</definedName>
    <definedName name="IQ_ACTUAL_PRODUCTION_URAN" hidden="1">"c9618"</definedName>
    <definedName name="IQ_ACTUAL_PRODUCTION_ZINC" hidden="1">"c9353"</definedName>
    <definedName name="IQ_AD" hidden="1">"c7"</definedName>
    <definedName name="IQ_ADD_PAID_IN" hidden="1">"c39"</definedName>
    <definedName name="IQ_ADDIN" hidden="1">"AUTO"</definedName>
    <definedName name="IQ_ADDITIONAL_NON_INT_INC_FDIC" hidden="1">"c6574"</definedName>
    <definedName name="IQ_ADJ_AVG_BANK_ASSETS" hidden="1">"c2671"</definedName>
    <definedName name="IQ_ADJUSTABLE_RATE_LOANS_FDIC" hidden="1">"c6375"</definedName>
    <definedName name="IQ_ADJUSTED_NAV_COVERED" hidden="1">"c9963"</definedName>
    <definedName name="IQ_ADJUSTED_NAV_GROUP" hidden="1">"c9949"</definedName>
    <definedName name="IQ_ADMIN_RATIO" hidden="1">"c2784"</definedName>
    <definedName name="IQ_ADVERTISING" hidden="1">"c2246"</definedName>
    <definedName name="IQ_ADVERTISING_MARKETING" hidden="1">"c1566"</definedName>
    <definedName name="IQ_ADVERTISING_MARKETING_EXPENSES_FFIEC" hidden="1">"c13048"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" hidden="1">"c6195"</definedName>
    <definedName name="IQ_AE_REIT" hidden="1">"c13"</definedName>
    <definedName name="IQ_AE_UTI" hidden="1">"c14"</definedName>
    <definedName name="IQ_AFFO" hidden="1">"c8756"</definedName>
    <definedName name="IQ_AFFO_PER_SHARE_BASIC" hidden="1">"c8869"</definedName>
    <definedName name="IQ_AFFO_PER_SHARE_DILUTED" hidden="1">"c8870"</definedName>
    <definedName name="IQ_AFS_INVEST_SECURITIES_FFIEC" hidden="1">"c13456"</definedName>
    <definedName name="IQ_AFS_SECURITIES_TIER_1_FFIEC" hidden="1">"c13343"</definedName>
    <definedName name="IQ_AFTER_TAX_INCOME_FDIC" hidden="1">"c6583"</definedName>
    <definedName name="IQ_AGENCY" hidden="1">"c8960"</definedName>
    <definedName name="IQ_AGENCY_INVEST_SECURITIES_FFIEC" hidden="1">"c13458"</definedName>
    <definedName name="IQ_AGRICULTURAL_GROSS_LOANS_FFIEC" hidden="1">"c13413"</definedName>
    <definedName name="IQ_AGRICULTURAL_LOANS_FOREIGN_FFIEC" hidden="1">"c13481"</definedName>
    <definedName name="IQ_AGRICULTURAL_PRODUCTION_CHARGE_OFFS_FDIC" hidden="1">"c6597"</definedName>
    <definedName name="IQ_AGRICULTURAL_PRODUCTION_CHARGE_OFFS_LESS_THAN_300M_FDIC" hidden="1">"c6655"</definedName>
    <definedName name="IQ_AGRICULTURAL_PRODUCTION_NET_CHARGE_OFFS_FDIC" hidden="1">"c6635"</definedName>
    <definedName name="IQ_AGRICULTURAL_PRODUCTION_NET_CHARGE_OFFS_LESS_THAN_300M_FDIC" hidden="1">"c6657"</definedName>
    <definedName name="IQ_AGRICULTURAL_PRODUCTION_RECOVERIES_FDIC" hidden="1">"c6616"</definedName>
    <definedName name="IQ_AGRICULTURAL_PRODUCTION_RECOVERIES_LESS_THAN_300M_FDIC" hidden="1">"c6656"</definedName>
    <definedName name="IQ_AGRICULTURAL_RISK_BASED_FFIEC" hidden="1">"c13434"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AVG_PSGR_FARE" hidden="1">"c10029"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NUMBER_HRS_FLOWN" hidden="1">"c10037"</definedName>
    <definedName name="IQ_AIR_NUMBER_OPERATING_AIRCRAFT_AVG" hidden="1">"c10035"</definedName>
    <definedName name="IQ_AIR_NUMBER_TRIPS_FLOWN" hidden="1">"c10030"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EX_PER_ASK_EXCL_FUEL" hidden="1">"c10034"</definedName>
    <definedName name="IQ_AIR_OPEX_PER_ASM_EXCL_FUEL" hidden="1">"c10033"</definedName>
    <definedName name="IQ_AIR_OPTIONS" hidden="1">"c2837"</definedName>
    <definedName name="IQ_AIR_ORDERS" hidden="1">"c2836"</definedName>
    <definedName name="IQ_AIR_OWNED" hidden="1">"c2832"</definedName>
    <definedName name="IQ_AIR_PERCENTAGE_SALES_VIA_INTERNET" hidden="1">"c10036"</definedName>
    <definedName name="IQ_AIR_PSGR_HAUL_AVG_LENGTH_KM" hidden="1">"c10032"</definedName>
    <definedName name="IQ_AIR_PSGR_HAUL_AVG_LENGTH_MILES" hidden="1">"c10031"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_OTHER_LEASES_CHARGE_OFFS_FFIEC" hidden="1">"c13185"</definedName>
    <definedName name="IQ_ALL_OTHER_LEASES_RECOV_FFIEC" hidden="1">"c13207"</definedName>
    <definedName name="IQ_ALL_OTHER_LOANS_CHARGE_OFFS_FFIEC" hidden="1">"c13183"</definedName>
    <definedName name="IQ_ALL_OTHER_LOANS_RECOV_FFIEC" hidden="1">"c13205"</definedName>
    <definedName name="IQ_ALL_OTHER_TRADING_LIABILITIES_DOM_FFIEC" hidden="1">"c12942"</definedName>
    <definedName name="IQ_ALLOW_BORROW_CONST" hidden="1">"c15"</definedName>
    <definedName name="IQ_ALLOW_CONST" hidden="1">"c16"</definedName>
    <definedName name="IQ_ALLOW_DOUBT_ACCT" hidden="1">"c2092"</definedName>
    <definedName name="IQ_ALLOW_EQUITY_CONST" hidden="1">"c16"</definedName>
    <definedName name="IQ_ALLOW_LL" hidden="1">"c17"</definedName>
    <definedName name="IQ_ALLOW_LL_LOSSES_FFIEC" hidden="1">"c12810"</definedName>
    <definedName name="IQ_ALLOWABLE_T2_CAPITAL_FFIEC" hidden="1">"c13150"</definedName>
    <definedName name="IQ_ALLOWANCE_10YR_ANN_CAGR" hidden="1">"c6035"</definedName>
    <definedName name="IQ_ALLOWANCE_10YR_ANN_GROWTH" hidden="1">"c18"</definedName>
    <definedName name="IQ_ALLOWANCE_1YR_ANN_GROWTH" hidden="1">"c19"</definedName>
    <definedName name="IQ_ALLOWANCE_2YR_ANN_CAGR" hidden="1">"c6036"</definedName>
    <definedName name="IQ_ALLOWANCE_2YR_ANN_GROWTH" hidden="1">"c20"</definedName>
    <definedName name="IQ_ALLOWANCE_3YR_ANN_CAGR" hidden="1">"c6037"</definedName>
    <definedName name="IQ_ALLOWANCE_3YR_ANN_GROWTH" hidden="1">"c21"</definedName>
    <definedName name="IQ_ALLOWANCE_5YR_ANN_CAGR" hidden="1">"c6038"</definedName>
    <definedName name="IQ_ALLOWANCE_5YR_ANN_GROWTH" hidden="1">"c22"</definedName>
    <definedName name="IQ_ALLOWANCE_7YR_ANN_CAGR" hidden="1">"c6039"</definedName>
    <definedName name="IQ_ALLOWANCE_7YR_ANN_GROWTH" hidden="1">"c23"</definedName>
    <definedName name="IQ_ALLOWANCE_CHARGE_OFFS" hidden="1">"c24"</definedName>
    <definedName name="IQ_ALLOWANCE_CREDIT_LOSSES_OFF_BS_FFIEC" hidden="1">"c12871"</definedName>
    <definedName name="IQ_ALLOWANCE_LL_LOSSES_T2_FFIEC" hidden="1">"c13146"</definedName>
    <definedName name="IQ_ALLOWANCE_NON_PERF_LOANS" hidden="1">"c25"</definedName>
    <definedName name="IQ_ALLOWANCE_TOTAL_LOANS" hidden="1">"c26"</definedName>
    <definedName name="IQ_AMENDED_BALANCE_PREVIOUS_YR_FDIC" hidden="1">"c6499"</definedName>
    <definedName name="IQ_AMORT_EXP_IMPAIRMENT_OTHER_INTANGIBLE_ASSETS_FFIEC" hidden="1">"c13026"</definedName>
    <definedName name="IQ_AMORT_EXPENSE_FDIC" hidden="1">"c6677"</definedName>
    <definedName name="IQ_AMORTIZATION" hidden="1">"c1471"</definedName>
    <definedName name="IQ_AMORTIZED_COST_FDIC" hidden="1">"c6426"</definedName>
    <definedName name="IQ_AMOUNT_FINANCIAL_LOC_CONVEYED_FFIEC" hidden="1">"c13250"</definedName>
    <definedName name="IQ_AMOUNT_PERFORMANCE_LOC_CONVEYED_FFIEC" hidden="1">"c13252"</definedName>
    <definedName name="IQ_AMT_OUT" hidden="1">"c2145"</definedName>
    <definedName name="IQ_ANNU_DISTRIBUTION_UNIT" hidden="1">"c3004"</definedName>
    <definedName name="IQ_ANNUAL_PREMIUM_EQUIVALENT_NEW_BUSINESS" hidden="1">"c9972"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NNUITY_SALES_FEES_COMMISSIONS_FFIEC" hidden="1">"c13007"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" hidden="1">"c6196"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" hidden="1">"c6197"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BACKED_FDIC" hidden="1">"c6301"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" hidden="1">"c6198"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" hidden="1">"c6199"</definedName>
    <definedName name="IQ_ASSET_WRITEDOWN_REIT" hidden="1">"c60"</definedName>
    <definedName name="IQ_ASSET_WRITEDOWN_UTI" hidden="1">"c61"</definedName>
    <definedName name="IQ_ASSETS_AP" hidden="1">"c8883"</definedName>
    <definedName name="IQ_ASSETS_AP_ABS" hidden="1">"c8902"</definedName>
    <definedName name="IQ_ASSETS_CAP_LEASE_DEPR" hidden="1">"c2068"</definedName>
    <definedName name="IQ_ASSETS_CAP_LEASE_GROSS" hidden="1">"c2069"</definedName>
    <definedName name="IQ_ASSETS_HELD_FDIC" hidden="1">"c6305"</definedName>
    <definedName name="IQ_ASSETS_NAME_AP" hidden="1">"c8921"</definedName>
    <definedName name="IQ_ASSETS_NAME_AP_ABS" hidden="1">"c8940"</definedName>
    <definedName name="IQ_ASSETS_OPER_LEASE_DEPR" hidden="1">"c2070"</definedName>
    <definedName name="IQ_ASSETS_OPER_LEASE_GROSS" hidden="1">"c2071"</definedName>
    <definedName name="IQ_ASSETS_PER_EMPLOYEE_FDIC" hidden="1">"c6737"</definedName>
    <definedName name="IQ_ASSETS_REPRICE_ASSETS_TOT_FFIEC" hidden="1">"c13454"</definedName>
    <definedName name="IQ_ASSETS_SOLD_1_4_FAMILY_LOANS_FDIC" hidden="1">"c6686"</definedName>
    <definedName name="IQ_ASSETS_SOLD_AUTO_LOANS_FDIC" hidden="1">"c6680"</definedName>
    <definedName name="IQ_ASSETS_SOLD_CL_LOANS_FDIC" hidden="1">"c6681"</definedName>
    <definedName name="IQ_ASSETS_SOLD_CREDIT_CARDS_RECEIVABLES_FDIC" hidden="1">"c6683"</definedName>
    <definedName name="IQ_ASSETS_SOLD_HOME_EQUITY_LINES_FDIC" hidden="1">"c6684"</definedName>
    <definedName name="IQ_ASSETS_SOLD_OTHER_CONSUMER_LOANS_FDIC" hidden="1">"c6682"</definedName>
    <definedName name="IQ_ASSETS_SOLD_OTHER_LOANS_FDIC" hidden="1">"c6685"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TM_FEES_FFIEC" hidden="1">"c13042"</definedName>
    <definedName name="IQ_ATM_INTERCHANGE_EXPENSES_FFIEC" hidden="1">"c13056"</definedName>
    <definedName name="IQ_AUDITOR_NAME" hidden="1">"c1539"</definedName>
    <definedName name="IQ_AUDITOR_OPINION" hidden="1">"c1540"</definedName>
    <definedName name="IQ_AUM" hidden="1">"c10043"</definedName>
    <definedName name="IQ_AUM_EQUITY_FUNDS" hidden="1">"c10039"</definedName>
    <definedName name="IQ_AUM_FIXED_INCOME_FUNDS" hidden="1">"c10040"</definedName>
    <definedName name="IQ_AUM_MONEY_MARKET_FUNDS" hidden="1">"c10041"</definedName>
    <definedName name="IQ_AUM_OTHER" hidden="1">"c10042"</definedName>
    <definedName name="IQ_AUTO_REGIST_NEW" hidden="1">"c6923"</definedName>
    <definedName name="IQ_AUTO_REGIST_NEW_APR" hidden="1">"c7583"</definedName>
    <definedName name="IQ_AUTO_REGIST_NEW_APR_FC" hidden="1">"c8463"</definedName>
    <definedName name="IQ_AUTO_REGIST_NEW_FC" hidden="1">"c7803"</definedName>
    <definedName name="IQ_AUTO_REGIST_NEW_POP" hidden="1">"c7143"</definedName>
    <definedName name="IQ_AUTO_REGIST_NEW_POP_FC" hidden="1">"c8023"</definedName>
    <definedName name="IQ_AUTO_REGIST_NEW_YOY" hidden="1">"c7363"</definedName>
    <definedName name="IQ_AUTO_REGIST_NEW_YOY_FC" hidden="1">"c8243"</definedName>
    <definedName name="IQ_AUTO_SALES_DOM" hidden="1">"c6852"</definedName>
    <definedName name="IQ_AUTO_SALES_DOM_APR" hidden="1">"c7512"</definedName>
    <definedName name="IQ_AUTO_SALES_DOM_APR_FC" hidden="1">"c8392"</definedName>
    <definedName name="IQ_AUTO_SALES_DOM_FC" hidden="1">"c7732"</definedName>
    <definedName name="IQ_AUTO_SALES_DOM_POP" hidden="1">"c7072"</definedName>
    <definedName name="IQ_AUTO_SALES_DOM_POP_FC" hidden="1">"c7952"</definedName>
    <definedName name="IQ_AUTO_SALES_DOM_YOY" hidden="1">"c7292"</definedName>
    <definedName name="IQ_AUTO_SALES_DOM_YOY_FC" hidden="1">"c8172"</definedName>
    <definedName name="IQ_AUTO_SALES_FOREIGN" hidden="1">"c6873"</definedName>
    <definedName name="IQ_AUTO_SALES_FOREIGN_APR" hidden="1">"c7533"</definedName>
    <definedName name="IQ_AUTO_SALES_FOREIGN_APR_FC" hidden="1">"c8413"</definedName>
    <definedName name="IQ_AUTO_SALES_FOREIGN_FC" hidden="1">"c7753"</definedName>
    <definedName name="IQ_AUTO_SALES_FOREIGN_POP" hidden="1">"c7093"</definedName>
    <definedName name="IQ_AUTO_SALES_FOREIGN_POP_FC" hidden="1">"c7973"</definedName>
    <definedName name="IQ_AUTO_SALES_FOREIGN_YOY" hidden="1">"c7313"</definedName>
    <definedName name="IQ_AUTO_SALES_FOREIGN_YOY_FC" hidden="1">"c8193"</definedName>
    <definedName name="IQ_AUTO_WRITTEN" hidden="1">"c62"</definedName>
    <definedName name="IQ_AVAILABLE_FOR_SALE_FDIC" hidden="1">"c6409"</definedName>
    <definedName name="IQ_AVAILABLE_SALE_SEC_FFIEC" hidden="1">"c12791"</definedName>
    <definedName name="IQ_AVERAGE_ASSETS_FDIC" hidden="1">"c6362"</definedName>
    <definedName name="IQ_AVERAGE_ASSETS_QUART_FDIC" hidden="1">"c6363"</definedName>
    <definedName name="IQ_AVERAGE_EARNING_ASSETS_FDIC" hidden="1">"c6748"</definedName>
    <definedName name="IQ_AVERAGE_EQUITY_FDIC" hidden="1">"c6749"</definedName>
    <definedName name="IQ_AVERAGE_LOANS_FDIC" hidden="1">"c6750"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CIQ" hidden="1">"c3612"</definedName>
    <definedName name="IQ_AVG_BROKER_REC_NO" hidden="1">"c64"</definedName>
    <definedName name="IQ_AVG_BROKER_REC_NO_CIQ" hidden="1">"c4657"</definedName>
    <definedName name="IQ_AVG_BROKER_REC_NO_REUT" hidden="1">"c5315"</definedName>
    <definedName name="IQ_AVG_BROKER_REC_REUT" hidden="1">"c3630"</definedName>
    <definedName name="IQ_AVG_CALORIFIC_VALUE_COAL" hidden="1">"c9828"</definedName>
    <definedName name="IQ_AVG_CALORIFIC_VALUE_MET_COAL" hidden="1">"c9764"</definedName>
    <definedName name="IQ_AVG_CALORIFIC_VALUE_STEAM" hidden="1">"c9794"</definedName>
    <definedName name="IQ_AVG_DAILY_VOL" hidden="1">"c65"</definedName>
    <definedName name="IQ_AVG_EMPLOYEES" hidden="1">"c6019"</definedName>
    <definedName name="IQ_AVG_GRADE_ALUM" hidden="1">"c9254"</definedName>
    <definedName name="IQ_AVG_GRADE_COP" hidden="1">"c9201"</definedName>
    <definedName name="IQ_AVG_GRADE_DIAM" hidden="1">"c9678"</definedName>
    <definedName name="IQ_AVG_GRADE_GOLD" hidden="1">"c9039"</definedName>
    <definedName name="IQ_AVG_GRADE_IRON" hidden="1">"c9413"</definedName>
    <definedName name="IQ_AVG_GRADE_LEAD" hidden="1">"c9466"</definedName>
    <definedName name="IQ_AVG_GRADE_MANG" hidden="1">"c9519"</definedName>
    <definedName name="IQ_AVG_GRADE_MOLYB" hidden="1">"c9731"</definedName>
    <definedName name="IQ_AVG_GRADE_NICK" hidden="1">"c9307"</definedName>
    <definedName name="IQ_AVG_GRADE_PLAT" hidden="1">"c9145"</definedName>
    <definedName name="IQ_AVG_GRADE_SILVER" hidden="1">"c9092"</definedName>
    <definedName name="IQ_AVG_GRADE_TITAN" hidden="1">"c9572"</definedName>
    <definedName name="IQ_AVG_GRADE_URAN" hidden="1">"c9625"</definedName>
    <definedName name="IQ_AVG_GRADE_ZINC" hidden="1">"c9360"</definedName>
    <definedName name="IQ_AVG_INDUSTRY_REC" hidden="1">"c4455"</definedName>
    <definedName name="IQ_AVG_INDUSTRY_REC_CIQ" hidden="1">"c4984"</definedName>
    <definedName name="IQ_AVG_INT_BEAR_LIAB" hidden="1">"c66"</definedName>
    <definedName name="IQ_AVG_INT_BEAR_LIAB_10YR_ANN_CAGR" hidden="1">"c6040"</definedName>
    <definedName name="IQ_AVG_INT_BEAR_LIAB_10YR_ANN_GROWTH" hidden="1">"c67"</definedName>
    <definedName name="IQ_AVG_INT_BEAR_LIAB_1YR_ANN_GROWTH" hidden="1">"c68"</definedName>
    <definedName name="IQ_AVG_INT_BEAR_LIAB_2YR_ANN_CAGR" hidden="1">"c6041"</definedName>
    <definedName name="IQ_AVG_INT_BEAR_LIAB_2YR_ANN_GROWTH" hidden="1">"c69"</definedName>
    <definedName name="IQ_AVG_INT_BEAR_LIAB_3YR_ANN_CAGR" hidden="1">"c6042"</definedName>
    <definedName name="IQ_AVG_INT_BEAR_LIAB_3YR_ANN_GROWTH" hidden="1">"c70"</definedName>
    <definedName name="IQ_AVG_INT_BEAR_LIAB_5YR_ANN_CAGR" hidden="1">"c6043"</definedName>
    <definedName name="IQ_AVG_INT_BEAR_LIAB_5YR_ANN_GROWTH" hidden="1">"c71"</definedName>
    <definedName name="IQ_AVG_INT_BEAR_LIAB_7YR_ANN_CAGR" hidden="1">"c6044"</definedName>
    <definedName name="IQ_AVG_INT_BEAR_LIAB_7YR_ANN_GROWTH" hidden="1">"c72"</definedName>
    <definedName name="IQ_AVG_INT_EARN_ASSETS" hidden="1">"c73"</definedName>
    <definedName name="IQ_AVG_INT_EARN_ASSETS_10YR_ANN_CAGR" hidden="1">"c6045"</definedName>
    <definedName name="IQ_AVG_INT_EARN_ASSETS_10YR_ANN_GROWTH" hidden="1">"c74"</definedName>
    <definedName name="IQ_AVG_INT_EARN_ASSETS_1YR_ANN_GROWTH" hidden="1">"c75"</definedName>
    <definedName name="IQ_AVG_INT_EARN_ASSETS_2YR_ANN_CAGR" hidden="1">"c6046"</definedName>
    <definedName name="IQ_AVG_INT_EARN_ASSETS_2YR_ANN_GROWTH" hidden="1">"c76"</definedName>
    <definedName name="IQ_AVG_INT_EARN_ASSETS_3YR_ANN_CAGR" hidden="1">"c6047"</definedName>
    <definedName name="IQ_AVG_INT_EARN_ASSETS_3YR_ANN_GROWTH" hidden="1">"c77"</definedName>
    <definedName name="IQ_AVG_INT_EARN_ASSETS_5YR_ANN_CAGR" hidden="1">"c6048"</definedName>
    <definedName name="IQ_AVG_INT_EARN_ASSETS_5YR_ANN_GROWTH" hidden="1">"c78"</definedName>
    <definedName name="IQ_AVG_INT_EARN_ASSETS_7YR_ANN_CAGR" hidden="1">"c6049"</definedName>
    <definedName name="IQ_AVG_INT_EARN_ASSETS_7YR_ANN_GROWTH" hidden="1">"c79"</definedName>
    <definedName name="IQ_AVG_MKTCAP" hidden="1">"c80"</definedName>
    <definedName name="IQ_AVG_PRICE" hidden="1">"c81"</definedName>
    <definedName name="IQ_AVG_PRICE_TARGET" hidden="1">"c82"</definedName>
    <definedName name="IQ_AVG_PRODUCTION_PER_MINE_ALUM" hidden="1">"c9249"</definedName>
    <definedName name="IQ_AVG_PRODUCTION_PER_MINE_COAL" hidden="1">"c9823"</definedName>
    <definedName name="IQ_AVG_PRODUCTION_PER_MINE_COP" hidden="1">"c9194"</definedName>
    <definedName name="IQ_AVG_PRODUCTION_PER_MINE_DIAM" hidden="1">"c9673"</definedName>
    <definedName name="IQ_AVG_PRODUCTION_PER_MINE_GOLD" hidden="1">"c9034"</definedName>
    <definedName name="IQ_AVG_PRODUCTION_PER_MINE_IRON" hidden="1">"c9408"</definedName>
    <definedName name="IQ_AVG_PRODUCTION_PER_MINE_LEAD" hidden="1">"c9461"</definedName>
    <definedName name="IQ_AVG_PRODUCTION_PER_MINE_MANG" hidden="1">"c9514"</definedName>
    <definedName name="IQ_AVG_PRODUCTION_PER_MINE_MOLYB" hidden="1">"c9726"</definedName>
    <definedName name="IQ_AVG_PRODUCTION_PER_MINE_NICK" hidden="1">"c9302"</definedName>
    <definedName name="IQ_AVG_PRODUCTION_PER_MINE_PLAT" hidden="1">"c9140"</definedName>
    <definedName name="IQ_AVG_PRODUCTION_PER_MINE_SILVER" hidden="1">"c9087"</definedName>
    <definedName name="IQ_AVG_PRODUCTION_PER_MINE_TITAN" hidden="1">"c9567"</definedName>
    <definedName name="IQ_AVG_PRODUCTION_PER_MINE_URAN" hidden="1">"c9620"</definedName>
    <definedName name="IQ_AVG_PRODUCTION_PER_MINE_ZINC" hidden="1">"c9355"</definedName>
    <definedName name="IQ_AVG_REAL_PRICE_POST_TREAT_REFINING_ALUM" hidden="1">"c9259"</definedName>
    <definedName name="IQ_AVG_REAL_PRICE_POST_TREAT_REFINING_COP" hidden="1">"c9206"</definedName>
    <definedName name="IQ_AVG_REAL_PRICE_POST_TREAT_REFINING_DIAM" hidden="1">"c9683"</definedName>
    <definedName name="IQ_AVG_REAL_PRICE_POST_TREAT_REFINING_GOLD" hidden="1">"c9044"</definedName>
    <definedName name="IQ_AVG_REAL_PRICE_POST_TREAT_REFINING_IRON" hidden="1">"c9418"</definedName>
    <definedName name="IQ_AVG_REAL_PRICE_POST_TREAT_REFINING_LEAD" hidden="1">"c9471"</definedName>
    <definedName name="IQ_AVG_REAL_PRICE_POST_TREAT_REFINING_MANG" hidden="1">"c9524"</definedName>
    <definedName name="IQ_AVG_REAL_PRICE_POST_TREAT_REFINING_MOLYB" hidden="1">"c9736"</definedName>
    <definedName name="IQ_AVG_REAL_PRICE_POST_TREAT_REFINING_NICK" hidden="1">"c9311"</definedName>
    <definedName name="IQ_AVG_REAL_PRICE_POST_TREAT_REFINING_PLAT" hidden="1">"c9150"</definedName>
    <definedName name="IQ_AVG_REAL_PRICE_POST_TREAT_REFINING_SILVER" hidden="1">"c9097"</definedName>
    <definedName name="IQ_AVG_REAL_PRICE_POST_TREAT_REFINING_TITAN" hidden="1">"c9577"</definedName>
    <definedName name="IQ_AVG_REAL_PRICE_POST_TREAT_REFINING_URAN" hidden="1">"c9630"</definedName>
    <definedName name="IQ_AVG_REAL_PRICE_POST_TREAT_REFINING_ZINC" hidden="1">"c9365"</definedName>
    <definedName name="IQ_AVG_REAL_PRICE_PRE_TREAT_REFINING_ALUM" hidden="1">"c9258"</definedName>
    <definedName name="IQ_AVG_REAL_PRICE_PRE_TREAT_REFINING_COP" hidden="1">"c9205"</definedName>
    <definedName name="IQ_AVG_REAL_PRICE_PRE_TREAT_REFINING_DIAM" hidden="1">"c9682"</definedName>
    <definedName name="IQ_AVG_REAL_PRICE_PRE_TREAT_REFINING_GOLD" hidden="1">"c9043"</definedName>
    <definedName name="IQ_AVG_REAL_PRICE_PRE_TREAT_REFINING_IRON" hidden="1">"c9417"</definedName>
    <definedName name="IQ_AVG_REAL_PRICE_PRE_TREAT_REFINING_LEAD" hidden="1">"c9470"</definedName>
    <definedName name="IQ_AVG_REAL_PRICE_PRE_TREAT_REFINING_MANG" hidden="1">"c9523"</definedName>
    <definedName name="IQ_AVG_REAL_PRICE_PRE_TREAT_REFINING_MOLYB" hidden="1">"c9735"</definedName>
    <definedName name="IQ_AVG_REAL_PRICE_PRE_TREAT_REFINING_NICK" hidden="1">"c9312"</definedName>
    <definedName name="IQ_AVG_REAL_PRICE_PRE_TREAT_REFINING_PLAT" hidden="1">"c9149"</definedName>
    <definedName name="IQ_AVG_REAL_PRICE_PRE_TREAT_REFINING_SILVER" hidden="1">"c9096"</definedName>
    <definedName name="IQ_AVG_REAL_PRICE_PRE_TREAT_REFINING_TITAN" hidden="1">"c9576"</definedName>
    <definedName name="IQ_AVG_REAL_PRICE_PRE_TREAT_REFINING_URAN" hidden="1">"c9629"</definedName>
    <definedName name="IQ_AVG_REAL_PRICE_PRE_TREAT_REFINING_ZINC" hidden="1">"c9364"</definedName>
    <definedName name="IQ_AVG_REALIZED_PRICE_AFTER_HEDGING_ALUM" hidden="1">"c9257"</definedName>
    <definedName name="IQ_AVG_REALIZED_PRICE_AFTER_HEDGING_COAL" hidden="1">"c9830"</definedName>
    <definedName name="IQ_AVG_REALIZED_PRICE_AFTER_HEDGING_COP" hidden="1">"c9204"</definedName>
    <definedName name="IQ_AVG_REALIZED_PRICE_AFTER_HEDGING_DIAM" hidden="1">"c9681"</definedName>
    <definedName name="IQ_AVG_REALIZED_PRICE_AFTER_HEDGING_GOLD" hidden="1">"c9042"</definedName>
    <definedName name="IQ_AVG_REALIZED_PRICE_AFTER_HEDGING_IRON" hidden="1">"c9416"</definedName>
    <definedName name="IQ_AVG_REALIZED_PRICE_AFTER_HEDGING_LEAD" hidden="1">"c9469"</definedName>
    <definedName name="IQ_AVG_REALIZED_PRICE_AFTER_HEDGING_MANG" hidden="1">"c9522"</definedName>
    <definedName name="IQ_AVG_REALIZED_PRICE_AFTER_HEDGING_MET_COAL" hidden="1">"c9766"</definedName>
    <definedName name="IQ_AVG_REALIZED_PRICE_AFTER_HEDGING_MOLYB" hidden="1">"c9734"</definedName>
    <definedName name="IQ_AVG_REALIZED_PRICE_AFTER_HEDGING_NICK" hidden="1">"c9310"</definedName>
    <definedName name="IQ_AVG_REALIZED_PRICE_AFTER_HEDGING_PLAT" hidden="1">"c9148"</definedName>
    <definedName name="IQ_AVG_REALIZED_PRICE_AFTER_HEDGING_SILVER" hidden="1">"c9095"</definedName>
    <definedName name="IQ_AVG_REALIZED_PRICE_AFTER_HEDGING_STEAM" hidden="1">"c9796"</definedName>
    <definedName name="IQ_AVG_REALIZED_PRICE_AFTER_HEDGING_TITAN" hidden="1">"c9575"</definedName>
    <definedName name="IQ_AVG_REALIZED_PRICE_AFTER_HEDGING_URAN" hidden="1">"c9628"</definedName>
    <definedName name="IQ_AVG_REALIZED_PRICE_AFTER_HEDGING_ZINC" hidden="1">"c9363"</definedName>
    <definedName name="IQ_AVG_REALIZED_PRICE_BEFORE_HEDGING_ALUM" hidden="1">"c9256"</definedName>
    <definedName name="IQ_AVG_REALIZED_PRICE_BEFORE_HEDGING_COAL" hidden="1">"c9829"</definedName>
    <definedName name="IQ_AVG_REALIZED_PRICE_BEFORE_HEDGING_COP" hidden="1">"c9203"</definedName>
    <definedName name="IQ_AVG_REALIZED_PRICE_BEFORE_HEDGING_DIAM" hidden="1">"c9680"</definedName>
    <definedName name="IQ_AVG_REALIZED_PRICE_BEFORE_HEDGING_GOLD" hidden="1">"c9041"</definedName>
    <definedName name="IQ_AVG_REALIZED_PRICE_BEFORE_HEDGING_IRON" hidden="1">"c9415"</definedName>
    <definedName name="IQ_AVG_REALIZED_PRICE_BEFORE_HEDGING_LEAD" hidden="1">"c9468"</definedName>
    <definedName name="IQ_AVG_REALIZED_PRICE_BEFORE_HEDGING_MANG" hidden="1">"c9521"</definedName>
    <definedName name="IQ_AVG_REALIZED_PRICE_BEFORE_HEDGING_MET_COAL" hidden="1">"c9765"</definedName>
    <definedName name="IQ_AVG_REALIZED_PRICE_BEFORE_HEDGING_MOLYB" hidden="1">"c9733"</definedName>
    <definedName name="IQ_AVG_REALIZED_PRICE_BEFORE_HEDGING_NICK" hidden="1">"c9309"</definedName>
    <definedName name="IQ_AVG_REALIZED_PRICE_BEFORE_HEDGING_PLAT" hidden="1">"c9147"</definedName>
    <definedName name="IQ_AVG_REALIZED_PRICE_BEFORE_HEDGING_SILVER" hidden="1">"c9094"</definedName>
    <definedName name="IQ_AVG_REALIZED_PRICE_BEFORE_HEDGING_STEAM" hidden="1">"c9795"</definedName>
    <definedName name="IQ_AVG_REALIZED_PRICE_BEFORE_HEDGING_TITAN" hidden="1">"c9574"</definedName>
    <definedName name="IQ_AVG_REALIZED_PRICE_BEFORE_HEDGING_URAN" hidden="1">"c9627"</definedName>
    <definedName name="IQ_AVG_REALIZED_PRICE_BEFORE_HEDGING_ZINC" hidden="1">"c9362"</definedName>
    <definedName name="IQ_AVG_SHAREOUTSTANDING" hidden="1">"c83"</definedName>
    <definedName name="IQ_AVG_TEMP_EMPLOYEES" hidden="1">"c6020"</definedName>
    <definedName name="IQ_AVG_TEV" hidden="1">"c84"</definedName>
    <definedName name="IQ_AVG_TOTAL_ASSETS_LEVERAGE_CAPITAL_FFIEC" hidden="1">"c13159"</definedName>
    <definedName name="IQ_AVG_TOTAL_ASSETS_LEVERAGE_RATIO_FFIEC" hidden="1">"c13154"</definedName>
    <definedName name="IQ_AVG_VOLUME" hidden="1">"c65"</definedName>
    <definedName name="IQ_AVG_WAGES" hidden="1">"c6812"</definedName>
    <definedName name="IQ_AVG_WAGES_APR" hidden="1">"c7472"</definedName>
    <definedName name="IQ_AVG_WAGES_APR_FC" hidden="1">"c8352"</definedName>
    <definedName name="IQ_AVG_WAGES_FC" hidden="1">"c7692"</definedName>
    <definedName name="IQ_AVG_WAGES_POP" hidden="1">"c7032"</definedName>
    <definedName name="IQ_AVG_WAGES_POP_FC" hidden="1">"c7912"</definedName>
    <definedName name="IQ_AVG_WAGES_YOY" hidden="1">"c7252"</definedName>
    <definedName name="IQ_AVG_WAGES_YOY_FC" hidden="1">"c8132"</definedName>
    <definedName name="IQ_BALANCE_GOODS_APR_FC_UNUSED" hidden="1">"c8353"</definedName>
    <definedName name="IQ_BALANCE_GOODS_APR_FC_UNUSED_UNUSED_UNUSED" hidden="1">"c8353"</definedName>
    <definedName name="IQ_BALANCE_GOODS_APR_UNUSED" hidden="1">"c7473"</definedName>
    <definedName name="IQ_BALANCE_GOODS_APR_UNUSED_UNUSED_UNUSED" hidden="1">"c7473"</definedName>
    <definedName name="IQ_BALANCE_GOODS_FC_UNUSED" hidden="1">"c7693"</definedName>
    <definedName name="IQ_BALANCE_GOODS_FC_UNUSED_UNUSED_UNUSED" hidden="1">"c7693"</definedName>
    <definedName name="IQ_BALANCE_GOODS_POP_FC_UNUSED" hidden="1">"c7913"</definedName>
    <definedName name="IQ_BALANCE_GOODS_POP_FC_UNUSED_UNUSED_UNUSED" hidden="1">"c7913"</definedName>
    <definedName name="IQ_BALANCE_GOODS_POP_UNUSED" hidden="1">"c7033"</definedName>
    <definedName name="IQ_BALANCE_GOODS_POP_UNUSED_UNUSED_UNUSED" hidden="1">"c7033"</definedName>
    <definedName name="IQ_BALANCE_GOODS_REAL" hidden="1">"c6952"</definedName>
    <definedName name="IQ_BALANCE_GOODS_REAL_APR" hidden="1">"c7612"</definedName>
    <definedName name="IQ_BALANCE_GOODS_REAL_APR_FC" hidden="1">"c8492"</definedName>
    <definedName name="IQ_BALANCE_GOODS_REAL_FC" hidden="1">"c7832"</definedName>
    <definedName name="IQ_BALANCE_GOODS_REAL_POP" hidden="1">"c7172"</definedName>
    <definedName name="IQ_BALANCE_GOODS_REAL_POP_FC" hidden="1">"c8052"</definedName>
    <definedName name="IQ_BALANCE_GOODS_REAL_SAAR" hidden="1">"c6953"</definedName>
    <definedName name="IQ_BALANCE_GOODS_REAL_SAAR_APR" hidden="1">"c7613"</definedName>
    <definedName name="IQ_BALANCE_GOODS_REAL_SAAR_APR_FC" hidden="1">"c8493"</definedName>
    <definedName name="IQ_BALANCE_GOODS_REAL_SAAR_FC" hidden="1">"c7833"</definedName>
    <definedName name="IQ_BALANCE_GOODS_REAL_SAAR_POP" hidden="1">"c7173"</definedName>
    <definedName name="IQ_BALANCE_GOODS_REAL_SAAR_POP_FC" hidden="1">"c8053"</definedName>
    <definedName name="IQ_BALANCE_GOODS_REAL_SAAR_USD_APR_FC" hidden="1">"c11893"</definedName>
    <definedName name="IQ_BALANCE_GOODS_REAL_SAAR_USD_FC" hidden="1">"c11890"</definedName>
    <definedName name="IQ_BALANCE_GOODS_REAL_SAAR_USD_POP_FC" hidden="1">"c11891"</definedName>
    <definedName name="IQ_BALANCE_GOODS_REAL_SAAR_USD_YOY_FC" hidden="1">"c11892"</definedName>
    <definedName name="IQ_BALANCE_GOODS_REAL_SAAR_YOY" hidden="1">"c7393"</definedName>
    <definedName name="IQ_BALANCE_GOODS_REAL_SAAR_YOY_FC" hidden="1">"c8273"</definedName>
    <definedName name="IQ_BALANCE_GOODS_REAL_USD_APR_FC" hidden="1">"c11889"</definedName>
    <definedName name="IQ_BALANCE_GOODS_REAL_USD_FC" hidden="1">"c11886"</definedName>
    <definedName name="IQ_BALANCE_GOODS_REAL_USD_POP_FC" hidden="1">"c11887"</definedName>
    <definedName name="IQ_BALANCE_GOODS_REAL_USD_YOY_FC" hidden="1">"c11888"</definedName>
    <definedName name="IQ_BALANCE_GOODS_REAL_YOY" hidden="1">"c7392"</definedName>
    <definedName name="IQ_BALANCE_GOODS_REAL_YOY_FC" hidden="1">"c8272"</definedName>
    <definedName name="IQ_BALANCE_GOODS_SAAR" hidden="1">"c6814"</definedName>
    <definedName name="IQ_BALANCE_GOODS_SAAR_APR" hidden="1">"c7474"</definedName>
    <definedName name="IQ_BALANCE_GOODS_SAAR_APR_FC" hidden="1">"c8354"</definedName>
    <definedName name="IQ_BALANCE_GOODS_SAAR_FC" hidden="1">"c7694"</definedName>
    <definedName name="IQ_BALANCE_GOODS_SAAR_POP" hidden="1">"c7034"</definedName>
    <definedName name="IQ_BALANCE_GOODS_SAAR_POP_FC" hidden="1">"c7914"</definedName>
    <definedName name="IQ_BALANCE_GOODS_SAAR_USD_APR_FC" hidden="1">"c11762"</definedName>
    <definedName name="IQ_BALANCE_GOODS_SAAR_USD_FC" hidden="1">"c11759"</definedName>
    <definedName name="IQ_BALANCE_GOODS_SAAR_USD_POP_FC" hidden="1">"c11760"</definedName>
    <definedName name="IQ_BALANCE_GOODS_SAAR_USD_YOY_FC" hidden="1">"c11761"</definedName>
    <definedName name="IQ_BALANCE_GOODS_SAAR_YOY" hidden="1">"c7254"</definedName>
    <definedName name="IQ_BALANCE_GOODS_SAAR_YOY_FC" hidden="1">"c8134"</definedName>
    <definedName name="IQ_BALANCE_GOODS_UNUSED" hidden="1">"c6813"</definedName>
    <definedName name="IQ_BALANCE_GOODS_UNUSED_UNUSED_UNUSED" hidden="1">"c6813"</definedName>
    <definedName name="IQ_BALANCE_GOODS_USD_APR_FC" hidden="1">"c11758"</definedName>
    <definedName name="IQ_BALANCE_GOODS_USD_FC" hidden="1">"c11755"</definedName>
    <definedName name="IQ_BALANCE_GOODS_USD_POP_FC" hidden="1">"c11756"</definedName>
    <definedName name="IQ_BALANCE_GOODS_USD_YOY_FC" hidden="1">"c11757"</definedName>
    <definedName name="IQ_BALANCE_GOODS_YOY_FC_UNUSED" hidden="1">"c8133"</definedName>
    <definedName name="IQ_BALANCE_GOODS_YOY_FC_UNUSED_UNUSED_UNUSED" hidden="1">"c8133"</definedName>
    <definedName name="IQ_BALANCE_GOODS_YOY_UNUSED" hidden="1">"c7253"</definedName>
    <definedName name="IQ_BALANCE_GOODS_YOY_UNUSED_UNUSED_UNUSED" hidden="1">"c7253"</definedName>
    <definedName name="IQ_BALANCE_SERV_APR_FC_UNUSED" hidden="1">"c8355"</definedName>
    <definedName name="IQ_BALANCE_SERV_APR_FC_UNUSED_UNUSED_UNUSED" hidden="1">"c8355"</definedName>
    <definedName name="IQ_BALANCE_SERV_APR_UNUSED" hidden="1">"c7475"</definedName>
    <definedName name="IQ_BALANCE_SERV_APR_UNUSED_UNUSED_UNUSED" hidden="1">"c7475"</definedName>
    <definedName name="IQ_BALANCE_SERV_FC_UNUSED" hidden="1">"c7695"</definedName>
    <definedName name="IQ_BALANCE_SERV_FC_UNUSED_UNUSED_UNUSED" hidden="1">"c7695"</definedName>
    <definedName name="IQ_BALANCE_SERV_POP_FC_UNUSED" hidden="1">"c7915"</definedName>
    <definedName name="IQ_BALANCE_SERV_POP_FC_UNUSED_UNUSED_UNUSED" hidden="1">"c7915"</definedName>
    <definedName name="IQ_BALANCE_SERV_POP_UNUSED" hidden="1">"c7035"</definedName>
    <definedName name="IQ_BALANCE_SERV_POP_UNUSED_UNUSED_UNUSED" hidden="1">"c7035"</definedName>
    <definedName name="IQ_BALANCE_SERV_SAAR" hidden="1">"c6816"</definedName>
    <definedName name="IQ_BALANCE_SERV_SAAR_APR" hidden="1">"c7476"</definedName>
    <definedName name="IQ_BALANCE_SERV_SAAR_APR_FC" hidden="1">"c8356"</definedName>
    <definedName name="IQ_BALANCE_SERV_SAAR_FC" hidden="1">"c7696"</definedName>
    <definedName name="IQ_BALANCE_SERV_SAAR_POP" hidden="1">"c7036"</definedName>
    <definedName name="IQ_BALANCE_SERV_SAAR_POP_FC" hidden="1">"c7916"</definedName>
    <definedName name="IQ_BALANCE_SERV_SAAR_YOY" hidden="1">"c7256"</definedName>
    <definedName name="IQ_BALANCE_SERV_SAAR_YOY_FC" hidden="1">"c8136"</definedName>
    <definedName name="IQ_BALANCE_SERV_UNUSED" hidden="1">"c6815"</definedName>
    <definedName name="IQ_BALANCE_SERV_UNUSED_UNUSED_UNUSED" hidden="1">"c6815"</definedName>
    <definedName name="IQ_BALANCE_SERV_USD_APR_FC" hidden="1">"c11766"</definedName>
    <definedName name="IQ_BALANCE_SERV_USD_FC" hidden="1">"c11763"</definedName>
    <definedName name="IQ_BALANCE_SERV_USD_POP_FC" hidden="1">"c11764"</definedName>
    <definedName name="IQ_BALANCE_SERV_USD_YOY_FC" hidden="1">"c11765"</definedName>
    <definedName name="IQ_BALANCE_SERV_YOY_FC_UNUSED" hidden="1">"c8135"</definedName>
    <definedName name="IQ_BALANCE_SERV_YOY_FC_UNUSED_UNUSED_UNUSED" hidden="1">"c8135"</definedName>
    <definedName name="IQ_BALANCE_SERV_YOY_UNUSED" hidden="1">"c7255"</definedName>
    <definedName name="IQ_BALANCE_SERV_YOY_UNUSED_UNUSED_UNUSED" hidden="1">"c7255"</definedName>
    <definedName name="IQ_BALANCE_SERVICES_REAL" hidden="1">"c6954"</definedName>
    <definedName name="IQ_BALANCE_SERVICES_REAL_APR" hidden="1">"c7614"</definedName>
    <definedName name="IQ_BALANCE_SERVICES_REAL_APR_FC" hidden="1">"c8494"</definedName>
    <definedName name="IQ_BALANCE_SERVICES_REAL_FC" hidden="1">"c7834"</definedName>
    <definedName name="IQ_BALANCE_SERVICES_REAL_POP" hidden="1">"c7174"</definedName>
    <definedName name="IQ_BALANCE_SERVICES_REAL_POP_FC" hidden="1">"c8054"</definedName>
    <definedName name="IQ_BALANCE_SERVICES_REAL_SAAR" hidden="1">"c6955"</definedName>
    <definedName name="IQ_BALANCE_SERVICES_REAL_SAAR_APR" hidden="1">"c7615"</definedName>
    <definedName name="IQ_BALANCE_SERVICES_REAL_SAAR_APR_FC" hidden="1">"c8495"</definedName>
    <definedName name="IQ_BALANCE_SERVICES_REAL_SAAR_FC" hidden="1">"c7835"</definedName>
    <definedName name="IQ_BALANCE_SERVICES_REAL_SAAR_POP" hidden="1">"c7175"</definedName>
    <definedName name="IQ_BALANCE_SERVICES_REAL_SAAR_POP_FC" hidden="1">"c8055"</definedName>
    <definedName name="IQ_BALANCE_SERVICES_REAL_SAAR_YOY" hidden="1">"c7395"</definedName>
    <definedName name="IQ_BALANCE_SERVICES_REAL_SAAR_YOY_FC" hidden="1">"c8275"</definedName>
    <definedName name="IQ_BALANCE_SERVICES_REAL_USD_APR_FC" hidden="1">"c11897"</definedName>
    <definedName name="IQ_BALANCE_SERVICES_REAL_USD_FC" hidden="1">"c11894"</definedName>
    <definedName name="IQ_BALANCE_SERVICES_REAL_USD_POP_FC" hidden="1">"c11895"</definedName>
    <definedName name="IQ_BALANCE_SERVICES_REAL_USD_YOY_FC" hidden="1">"c11896"</definedName>
    <definedName name="IQ_BALANCE_SERVICES_REAL_YOY" hidden="1">"c7394"</definedName>
    <definedName name="IQ_BALANCE_SERVICES_REAL_YOY_FC" hidden="1">"c8274"</definedName>
    <definedName name="IQ_BALANCE_TRADE_APR_FC_UNUSED" hidden="1">"c8357"</definedName>
    <definedName name="IQ_BALANCE_TRADE_APR_FC_UNUSED_UNUSED_UNUSED" hidden="1">"c8357"</definedName>
    <definedName name="IQ_BALANCE_TRADE_APR_UNUSED" hidden="1">"c7477"</definedName>
    <definedName name="IQ_BALANCE_TRADE_APR_UNUSED_UNUSED_UNUSED" hidden="1">"c7477"</definedName>
    <definedName name="IQ_BALANCE_TRADE_FC_UNUSED" hidden="1">"c7697"</definedName>
    <definedName name="IQ_BALANCE_TRADE_FC_UNUSED_UNUSED_UNUSED" hidden="1">"c7697"</definedName>
    <definedName name="IQ_BALANCE_TRADE_POP_FC_UNUSED" hidden="1">"c7917"</definedName>
    <definedName name="IQ_BALANCE_TRADE_POP_FC_UNUSED_UNUSED_UNUSED" hidden="1">"c7917"</definedName>
    <definedName name="IQ_BALANCE_TRADE_POP_UNUSED" hidden="1">"c7037"</definedName>
    <definedName name="IQ_BALANCE_TRADE_POP_UNUSED_UNUSED_UNUSED" hidden="1">"c7037"</definedName>
    <definedName name="IQ_BALANCE_TRADE_REAL" hidden="1">"c6956"</definedName>
    <definedName name="IQ_BALANCE_TRADE_REAL_APR" hidden="1">"c7616"</definedName>
    <definedName name="IQ_BALANCE_TRADE_REAL_APR_FC" hidden="1">"c8496"</definedName>
    <definedName name="IQ_BALANCE_TRADE_REAL_FC" hidden="1">"c7836"</definedName>
    <definedName name="IQ_BALANCE_TRADE_REAL_POP" hidden="1">"c7176"</definedName>
    <definedName name="IQ_BALANCE_TRADE_REAL_POP_FC" hidden="1">"c8056"</definedName>
    <definedName name="IQ_BALANCE_TRADE_REAL_SAAR" hidden="1">"c6957"</definedName>
    <definedName name="IQ_BALANCE_TRADE_REAL_SAAR_APR" hidden="1">"c7617"</definedName>
    <definedName name="IQ_BALANCE_TRADE_REAL_SAAR_APR_FC" hidden="1">"c8497"</definedName>
    <definedName name="IQ_BALANCE_TRADE_REAL_SAAR_FC" hidden="1">"c7837"</definedName>
    <definedName name="IQ_BALANCE_TRADE_REAL_SAAR_POP" hidden="1">"c7177"</definedName>
    <definedName name="IQ_BALANCE_TRADE_REAL_SAAR_POP_FC" hidden="1">"c8057"</definedName>
    <definedName name="IQ_BALANCE_TRADE_REAL_SAAR_USD_APR_FC" hidden="1">"c11905"</definedName>
    <definedName name="IQ_BALANCE_TRADE_REAL_SAAR_USD_FC" hidden="1">"c11902"</definedName>
    <definedName name="IQ_BALANCE_TRADE_REAL_SAAR_USD_POP_FC" hidden="1">"c11903"</definedName>
    <definedName name="IQ_BALANCE_TRADE_REAL_SAAR_USD_YOY_FC" hidden="1">"c11904"</definedName>
    <definedName name="IQ_BALANCE_TRADE_REAL_SAAR_YOY" hidden="1">"c7397"</definedName>
    <definedName name="IQ_BALANCE_TRADE_REAL_SAAR_YOY_FC" hidden="1">"c8277"</definedName>
    <definedName name="IQ_BALANCE_TRADE_REAL_USD_APR_FC" hidden="1">"c11901"</definedName>
    <definedName name="IQ_BALANCE_TRADE_REAL_USD_FC" hidden="1">"c11898"</definedName>
    <definedName name="IQ_BALANCE_TRADE_REAL_USD_POP_FC" hidden="1">"c11899"</definedName>
    <definedName name="IQ_BALANCE_TRADE_REAL_USD_YOY_FC" hidden="1">"c11900"</definedName>
    <definedName name="IQ_BALANCE_TRADE_REAL_YOY" hidden="1">"c7396"</definedName>
    <definedName name="IQ_BALANCE_TRADE_REAL_YOY_FC" hidden="1">"c8276"</definedName>
    <definedName name="IQ_BALANCE_TRADE_SAAR" hidden="1">"c6818"</definedName>
    <definedName name="IQ_BALANCE_TRADE_SAAR_APR" hidden="1">"c7478"</definedName>
    <definedName name="IQ_BALANCE_TRADE_SAAR_APR_FC" hidden="1">"c8358"</definedName>
    <definedName name="IQ_BALANCE_TRADE_SAAR_FC" hidden="1">"c7698"</definedName>
    <definedName name="IQ_BALANCE_TRADE_SAAR_POP" hidden="1">"c7038"</definedName>
    <definedName name="IQ_BALANCE_TRADE_SAAR_POP_FC" hidden="1">"c7918"</definedName>
    <definedName name="IQ_BALANCE_TRADE_SAAR_USD_APR_FC" hidden="1">"c11774"</definedName>
    <definedName name="IQ_BALANCE_TRADE_SAAR_USD_FC" hidden="1">"c11771"</definedName>
    <definedName name="IQ_BALANCE_TRADE_SAAR_USD_POP_FC" hidden="1">"c11772"</definedName>
    <definedName name="IQ_BALANCE_TRADE_SAAR_USD_YOY_FC" hidden="1">"c11773"</definedName>
    <definedName name="IQ_BALANCE_TRADE_SAAR_YOY" hidden="1">"c7258"</definedName>
    <definedName name="IQ_BALANCE_TRADE_SAAR_YOY_FC" hidden="1">"c8138"</definedName>
    <definedName name="IQ_BALANCE_TRADE_UNUSED" hidden="1">"c6817"</definedName>
    <definedName name="IQ_BALANCE_TRADE_UNUSED_UNUSED_UNUSED" hidden="1">"c6817"</definedName>
    <definedName name="IQ_BALANCE_TRADE_USD_APR_FC" hidden="1">"c11770"</definedName>
    <definedName name="IQ_BALANCE_TRADE_USD_FC" hidden="1">"c11767"</definedName>
    <definedName name="IQ_BALANCE_TRADE_USD_POP_FC" hidden="1">"c11768"</definedName>
    <definedName name="IQ_BALANCE_TRADE_USD_YOY_FC" hidden="1">"c11769"</definedName>
    <definedName name="IQ_BALANCE_TRADE_YOY_FC_UNUSED" hidden="1">"c8137"</definedName>
    <definedName name="IQ_BALANCE_TRADE_YOY_FC_UNUSED_UNUSED_UNUSED" hidden="1">"c8137"</definedName>
    <definedName name="IQ_BALANCE_TRADE_YOY_UNUSED" hidden="1">"c7257"</definedName>
    <definedName name="IQ_BALANCE_TRADE_YOY_UNUSED_UNUSED_UNUSED" hidden="1">"c7257"</definedName>
    <definedName name="IQ_BALANCES_DUE_DEPOSITORY_INSTITUTIONS_FDIC" hidden="1">"c6389"</definedName>
    <definedName name="IQ_BALANCES_DUE_FOREIGN_FDIC" hidden="1">"c6391"</definedName>
    <definedName name="IQ_BALANCES_DUE_FRB_FDIC" hidden="1">"c6393"</definedName>
    <definedName name="IQ_BANK_BENEFICIARY_FDIC" hidden="1">"c6505"</definedName>
    <definedName name="IQ_BANK_DEBT" hidden="1">"c2544"</definedName>
    <definedName name="IQ_BANK_DEBT_PCT" hidden="1">"c2545"</definedName>
    <definedName name="IQ_BANK_GUARANTOR_FDIC" hidden="1">"c6506"</definedName>
    <definedName name="IQ_BANK_LOAN_LIST" hidden="1">"c13507"</definedName>
    <definedName name="IQ_BANK_PREMISES_FDIC" hidden="1">"c6329"</definedName>
    <definedName name="IQ_BANK_SECURITIZATION_1_4_FAMILY_LOANS_FDIC" hidden="1">"c6721"</definedName>
    <definedName name="IQ_BANK_SECURITIZATION_AUTO_LOANS_FDIC" hidden="1">"c6715"</definedName>
    <definedName name="IQ_BANK_SECURITIZATION_CL_LOANS_FDIC" hidden="1">"c6716"</definedName>
    <definedName name="IQ_BANK_SECURITIZATION_CREDIT_CARDS_RECEIVABLES_FDIC" hidden="1">"c6718"</definedName>
    <definedName name="IQ_BANK_SECURITIZATION_HOME_EQUITY_LINES_FDIC" hidden="1">"c6719"</definedName>
    <definedName name="IQ_BANK_SECURITIZATION_OTHER_CONSUMER_LOANS_FDIC" hidden="1">"c6717"</definedName>
    <definedName name="IQ_BANK_SECURITIZATION_OTHER_LOANS_FDIC" hidden="1">"c6720"</definedName>
    <definedName name="IQ_BANKING_FEES_OPERATING_INC_FFIEC" hidden="1">"c13386"</definedName>
    <definedName name="IQ_BANKS_FOREIGN_COUNTRIES_TOTAL_DEPOSITS_FDIC" hidden="1">"c6475"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NCHMARK_SECURITY" hidden="1">"c2154"</definedName>
    <definedName name="IQ_BENCHMARK_SPRD" hidden="1">"c2153"</definedName>
    <definedName name="IQ_BENCHMARK_YIELD" hidden="1">"c8955"</definedName>
    <definedName name="IQ_BETA" hidden="1">"c88"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OND_COUPON" hidden="1">"c2183"</definedName>
    <definedName name="IQ_BOND_COUPON_TYPE" hidden="1">"c2184"</definedName>
    <definedName name="IQ_BOND_LIST" hidden="1">"c13505"</definedName>
    <definedName name="IQ_BOND_PRICE" hidden="1">"c2162"</definedName>
    <definedName name="IQ_BORROWED_MONEY_QUARTERLY_AVG_FFIEC" hidden="1">"c13091"</definedName>
    <definedName name="IQ_BORROWINGS_LESS_1YR_ASSETS_TOT_FFIEC" hidden="1">"c13450"</definedName>
    <definedName name="IQ_BROK_COMISSION" hidden="1">"c98"</definedName>
    <definedName name="IQ_BROK_COMMISSION" hidden="1">"c3514"</definedName>
    <definedName name="IQ_BROKERED_DEPOSITS_FDIC" hidden="1">"c6486"</definedName>
    <definedName name="IQ_BUDGET_BALANCE_APR_FC_UNUSED" hidden="1">"c8359"</definedName>
    <definedName name="IQ_BUDGET_BALANCE_APR_FC_UNUSED_UNUSED_UNUSED" hidden="1">"c8359"</definedName>
    <definedName name="IQ_BUDGET_BALANCE_APR_UNUSED" hidden="1">"c7479"</definedName>
    <definedName name="IQ_BUDGET_BALANCE_APR_UNUSED_UNUSED_UNUSED" hidden="1">"c7479"</definedName>
    <definedName name="IQ_BUDGET_BALANCE_FC_UNUSED" hidden="1">"c7699"</definedName>
    <definedName name="IQ_BUDGET_BALANCE_FC_UNUSED_UNUSED_UNUSED" hidden="1">"c7699"</definedName>
    <definedName name="IQ_BUDGET_BALANCE_POP_FC_UNUSED" hidden="1">"c7919"</definedName>
    <definedName name="IQ_BUDGET_BALANCE_POP_FC_UNUSED_UNUSED_UNUSED" hidden="1">"c7919"</definedName>
    <definedName name="IQ_BUDGET_BALANCE_POP_UNUSED" hidden="1">"c7039"</definedName>
    <definedName name="IQ_BUDGET_BALANCE_POP_UNUSED_UNUSED_UNUSED" hidden="1">"c7039"</definedName>
    <definedName name="IQ_BUDGET_BALANCE_SAAR" hidden="1">"c6820"</definedName>
    <definedName name="IQ_BUDGET_BALANCE_SAAR_APR" hidden="1">"c7480"</definedName>
    <definedName name="IQ_BUDGET_BALANCE_SAAR_APR_FC" hidden="1">"c8360"</definedName>
    <definedName name="IQ_BUDGET_BALANCE_SAAR_FC" hidden="1">"c7700"</definedName>
    <definedName name="IQ_BUDGET_BALANCE_SAAR_POP" hidden="1">"c7040"</definedName>
    <definedName name="IQ_BUDGET_BALANCE_SAAR_POP_FC" hidden="1">"c7920"</definedName>
    <definedName name="IQ_BUDGET_BALANCE_SAAR_YOY" hidden="1">"c7260"</definedName>
    <definedName name="IQ_BUDGET_BALANCE_SAAR_YOY_FC" hidden="1">"c8140"</definedName>
    <definedName name="IQ_BUDGET_BALANCE_UNUSED" hidden="1">"c6819"</definedName>
    <definedName name="IQ_BUDGET_BALANCE_UNUSED_UNUSED_UNUSED" hidden="1">"c6819"</definedName>
    <definedName name="IQ_BUDGET_BALANCE_YOY_FC_UNUSED" hidden="1">"c8139"</definedName>
    <definedName name="IQ_BUDGET_BALANCE_YOY_FC_UNUSED_UNUSED_UNUSED" hidden="1">"c8139"</definedName>
    <definedName name="IQ_BUDGET_BALANCE_YOY_UNUSED" hidden="1">"c7259"</definedName>
    <definedName name="IQ_BUDGET_BALANCE_YOY_UNUSED_UNUSED_UNUSED" hidden="1">"c7259"</definedName>
    <definedName name="IQ_BUDGET_RECEIPTS_APR_FC_UNUSED" hidden="1">"c8361"</definedName>
    <definedName name="IQ_BUDGET_RECEIPTS_APR_FC_UNUSED_UNUSED_UNUSED" hidden="1">"c8361"</definedName>
    <definedName name="IQ_BUDGET_RECEIPTS_APR_UNUSED" hidden="1">"c7481"</definedName>
    <definedName name="IQ_BUDGET_RECEIPTS_APR_UNUSED_UNUSED_UNUSED" hidden="1">"c7481"</definedName>
    <definedName name="IQ_BUDGET_RECEIPTS_FC_UNUSED" hidden="1">"c7701"</definedName>
    <definedName name="IQ_BUDGET_RECEIPTS_FC_UNUSED_UNUSED_UNUSED" hidden="1">"c7701"</definedName>
    <definedName name="IQ_BUDGET_RECEIPTS_POP_FC_UNUSED" hidden="1">"c7921"</definedName>
    <definedName name="IQ_BUDGET_RECEIPTS_POP_FC_UNUSED_UNUSED_UNUSED" hidden="1">"c7921"</definedName>
    <definedName name="IQ_BUDGET_RECEIPTS_POP_UNUSED" hidden="1">"c7041"</definedName>
    <definedName name="IQ_BUDGET_RECEIPTS_POP_UNUSED_UNUSED_UNUSED" hidden="1">"c7041"</definedName>
    <definedName name="IQ_BUDGET_RECEIPTS_UNUSED" hidden="1">"c6821"</definedName>
    <definedName name="IQ_BUDGET_RECEIPTS_UNUSED_UNUSED_UNUSED" hidden="1">"c6821"</definedName>
    <definedName name="IQ_BUDGET_RECEIPTS_YOY_FC_UNUSED" hidden="1">"c8141"</definedName>
    <definedName name="IQ_BUDGET_RECEIPTS_YOY_FC_UNUSED_UNUSED_UNUSED" hidden="1">"c8141"</definedName>
    <definedName name="IQ_BUDGET_RECEIPTS_YOY_UNUSED" hidden="1">"c7261"</definedName>
    <definedName name="IQ_BUDGET_RECEIPTS_YOY_UNUSED_UNUSED_UNUSED" hidden="1">"c7261"</definedName>
    <definedName name="IQ_BUDGET_SPENDING" hidden="1">"c6822"</definedName>
    <definedName name="IQ_BUDGET_SPENDING_APR" hidden="1">"c7482"</definedName>
    <definedName name="IQ_BUDGET_SPENDING_APR_FC" hidden="1">"c8362"</definedName>
    <definedName name="IQ_BUDGET_SPENDING_FC" hidden="1">"c7702"</definedName>
    <definedName name="IQ_BUDGET_SPENDING_POP" hidden="1">"c7042"</definedName>
    <definedName name="IQ_BUDGET_SPENDING_POP_FC" hidden="1">"c7922"</definedName>
    <definedName name="IQ_BUDGET_SPENDING_REAL" hidden="1">"c6958"</definedName>
    <definedName name="IQ_BUDGET_SPENDING_REAL_APR" hidden="1">"c7618"</definedName>
    <definedName name="IQ_BUDGET_SPENDING_REAL_APR_FC" hidden="1">"c8498"</definedName>
    <definedName name="IQ_BUDGET_SPENDING_REAL_FC" hidden="1">"c7838"</definedName>
    <definedName name="IQ_BUDGET_SPENDING_REAL_POP" hidden="1">"c7178"</definedName>
    <definedName name="IQ_BUDGET_SPENDING_REAL_POP_FC" hidden="1">"c8058"</definedName>
    <definedName name="IQ_BUDGET_SPENDING_REAL_SAAR" hidden="1">"c6959"</definedName>
    <definedName name="IQ_BUDGET_SPENDING_REAL_SAAR_APR" hidden="1">"c7619"</definedName>
    <definedName name="IQ_BUDGET_SPENDING_REAL_SAAR_APR_FC" hidden="1">"c8499"</definedName>
    <definedName name="IQ_BUDGET_SPENDING_REAL_SAAR_FC" hidden="1">"c7839"</definedName>
    <definedName name="IQ_BUDGET_SPENDING_REAL_SAAR_POP" hidden="1">"c7179"</definedName>
    <definedName name="IQ_BUDGET_SPENDING_REAL_SAAR_POP_FC" hidden="1">"c8059"</definedName>
    <definedName name="IQ_BUDGET_SPENDING_REAL_SAAR_USD" hidden="1">"c11906"</definedName>
    <definedName name="IQ_BUDGET_SPENDING_REAL_SAAR_USD_APR" hidden="1">"c11909"</definedName>
    <definedName name="IQ_BUDGET_SPENDING_REAL_SAAR_USD_POP" hidden="1">"c11907"</definedName>
    <definedName name="IQ_BUDGET_SPENDING_REAL_SAAR_USD_YOY" hidden="1">"c11908"</definedName>
    <definedName name="IQ_BUDGET_SPENDING_REAL_SAAR_YOY" hidden="1">"c7399"</definedName>
    <definedName name="IQ_BUDGET_SPENDING_REAL_SAAR_YOY_FC" hidden="1">"c8279"</definedName>
    <definedName name="IQ_BUDGET_SPENDING_REAL_YOY" hidden="1">"c7398"</definedName>
    <definedName name="IQ_BUDGET_SPENDING_REAL_YOY_FC" hidden="1">"c8278"</definedName>
    <definedName name="IQ_BUDGET_SPENDING_SAAR" hidden="1">"c6823"</definedName>
    <definedName name="IQ_BUDGET_SPENDING_SAAR_APR" hidden="1">"c7483"</definedName>
    <definedName name="IQ_BUDGET_SPENDING_SAAR_APR_FC" hidden="1">"c8363"</definedName>
    <definedName name="IQ_BUDGET_SPENDING_SAAR_FC" hidden="1">"c7703"</definedName>
    <definedName name="IQ_BUDGET_SPENDING_SAAR_POP" hidden="1">"c7043"</definedName>
    <definedName name="IQ_BUDGET_SPENDING_SAAR_POP_FC" hidden="1">"c7923"</definedName>
    <definedName name="IQ_BUDGET_SPENDING_SAAR_USD_APR_FC" hidden="1">"c11782"</definedName>
    <definedName name="IQ_BUDGET_SPENDING_SAAR_USD_FC" hidden="1">"c11779"</definedName>
    <definedName name="IQ_BUDGET_SPENDING_SAAR_USD_POP_FC" hidden="1">"c11780"</definedName>
    <definedName name="IQ_BUDGET_SPENDING_SAAR_USD_YOY_FC" hidden="1">"c11781"</definedName>
    <definedName name="IQ_BUDGET_SPENDING_SAAR_YOY" hidden="1">"c7263"</definedName>
    <definedName name="IQ_BUDGET_SPENDING_SAAR_YOY_FC" hidden="1">"c8143"</definedName>
    <definedName name="IQ_BUDGET_SPENDING_USD_APR_FC" hidden="1">"c11778"</definedName>
    <definedName name="IQ_BUDGET_SPENDING_USD_FC" hidden="1">"c11775"</definedName>
    <definedName name="IQ_BUDGET_SPENDING_USD_POP_FC" hidden="1">"c11776"</definedName>
    <definedName name="IQ_BUDGET_SPENDING_USD_YOY_FC" hidden="1">"c11777"</definedName>
    <definedName name="IQ_BUDGET_SPENDING_YOY" hidden="1">"c7262"</definedName>
    <definedName name="IQ_BUDGET_SPENDING_YOY_FC" hidden="1">"c8142"</definedName>
    <definedName name="IQ_BUILDINGS" hidden="1">"c99"</definedName>
    <definedName name="IQ_BUS_SEG_ASSETS" hidden="1">"c4067"</definedName>
    <definedName name="IQ_BUS_SEG_ASSETS_ABS" hidden="1">"c4089"</definedName>
    <definedName name="IQ_BUS_SEG_ASSETS_TOTAL" hidden="1">"c4112"</definedName>
    <definedName name="IQ_BUS_SEG_CAPEX" hidden="1">"c4079"</definedName>
    <definedName name="IQ_BUS_SEG_CAPEX_ABS" hidden="1">"c4101"</definedName>
    <definedName name="IQ_BUS_SEG_CAPEX_TOTAL" hidden="1">"c4116"</definedName>
    <definedName name="IQ_BUS_SEG_DA" hidden="1">"c4078"</definedName>
    <definedName name="IQ_BUS_SEG_DA_ABS" hidden="1">"c4100"</definedName>
    <definedName name="IQ_BUS_SEG_DA_TOTAL" hidden="1">"c4115"</definedName>
    <definedName name="IQ_BUS_SEG_EARNINGS_OP" hidden="1">"c4063"</definedName>
    <definedName name="IQ_BUS_SEG_EARNINGS_OP_ABS" hidden="1">"c4085"</definedName>
    <definedName name="IQ_BUS_SEG_EARNINGS_OP_TOTAL" hidden="1">"c4108"</definedName>
    <definedName name="IQ_BUS_SEG_EBT" hidden="1">"c4064"</definedName>
    <definedName name="IQ_BUS_SEG_EBT_ABS" hidden="1">"c4086"</definedName>
    <definedName name="IQ_BUS_SEG_EBT_TOTAL" hidden="1">"c4110"</definedName>
    <definedName name="IQ_BUS_SEG_GP" hidden="1">"c4066"</definedName>
    <definedName name="IQ_BUS_SEG_GP_ABS" hidden="1">"c4088"</definedName>
    <definedName name="IQ_BUS_SEG_GP_TOTAL" hidden="1">"c4109"</definedName>
    <definedName name="IQ_BUS_SEG_INC_TAX" hidden="1">"c4077"</definedName>
    <definedName name="IQ_BUS_SEG_INC_TAX_ABS" hidden="1">"c4099"</definedName>
    <definedName name="IQ_BUS_SEG_INC_TAX_TOTAL" hidden="1">"c4114"</definedName>
    <definedName name="IQ_BUS_SEG_INTEREST_EXP" hidden="1">"c4076"</definedName>
    <definedName name="IQ_BUS_SEG_INTEREST_EXP_ABS" hidden="1">"c4098"</definedName>
    <definedName name="IQ_BUS_SEG_INTEREST_EXP_TOTAL" hidden="1">"c4113"</definedName>
    <definedName name="IQ_BUS_SEG_NAME" hidden="1">"c5482"</definedName>
    <definedName name="IQ_BUS_SEG_NAME_ABS" hidden="1">"c5483"</definedName>
    <definedName name="IQ_BUS_SEG_NI" hidden="1">"c4065"</definedName>
    <definedName name="IQ_BUS_SEG_NI_ABS" hidden="1">"c4087"</definedName>
    <definedName name="IQ_BUS_SEG_NI_TOTAL" hidden="1">"c4111"</definedName>
    <definedName name="IQ_BUS_SEG_OPER_INC" hidden="1">"c4062"</definedName>
    <definedName name="IQ_BUS_SEG_OPER_INC_ABS" hidden="1">"c4084"</definedName>
    <definedName name="IQ_BUS_SEG_OPER_INC_TOTAL" hidden="1">"c4107"</definedName>
    <definedName name="IQ_BUS_SEG_REV" hidden="1">"c4068"</definedName>
    <definedName name="IQ_BUS_SEG_REV_ABS" hidden="1">"c4090"</definedName>
    <definedName name="IQ_BUS_SEG_REV_TOTAL" hidden="1">"c4106"</definedName>
    <definedName name="IQ_BUSINESS_COMBINATIONS_FFIEC" hidden="1">"c12967"</definedName>
    <definedName name="IQ_BUSINESS_DESCRIPTION" hidden="1">"c322"</definedName>
    <definedName name="IQ_BV_ACT_OR_EST_CIQ" hidden="1">"c5068"</definedName>
    <definedName name="IQ_BV_OVER_SHARES" hidden="1">"c100"</definedName>
    <definedName name="IQ_BV_SHARE" hidden="1">"c100"</definedName>
    <definedName name="IQ_CA_AP" hidden="1">"c8881"</definedName>
    <definedName name="IQ_CA_AP_ABS" hidden="1">"c8900"</definedName>
    <definedName name="IQ_CA_NAME_AP" hidden="1">"c8919"</definedName>
    <definedName name="IQ_CA_NAME_AP_ABS" hidden="1">"c8938"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Q_EST" hidden="1">"c6796"</definedName>
    <definedName name="IQ_CAL_Q_EST_CIQ" hidden="1">"c6808"</definedName>
    <definedName name="IQ_CAL_Q_EST_REUT" hidden="1">"c6800"</definedName>
    <definedName name="IQ_CAL_Y" hidden="1">"c102"</definedName>
    <definedName name="IQ_CAL_Y_EST" hidden="1">"c6797"</definedName>
    <definedName name="IQ_CAL_Y_EST_CIQ" hidden="1">"c6809"</definedName>
    <definedName name="IQ_CAL_Y_EST_REUT" hidden="1">"c6801"</definedName>
    <definedName name="IQ_CALC_TYPE_BS" hidden="1">"c3086"</definedName>
    <definedName name="IQ_CALC_TYPE_CF" hidden="1">"c3085"</definedName>
    <definedName name="IQ_CALC_TYPE_IS" hidden="1">"c3084"</definedName>
    <definedName name="IQ_CALL_DATE_SCHEDULE" hidden="1">"c2481"</definedName>
    <definedName name="IQ_CALL_FEATURE" hidden="1">"c2197"</definedName>
    <definedName name="IQ_CALL_PRICE_SCHEDULE" hidden="1">"c2482"</definedName>
    <definedName name="IQ_CALLABLE" hidden="1">"c2196"</definedName>
    <definedName name="IQ_CAP_LOSS_CF_1YR" hidden="1">"c3474"</definedName>
    <definedName name="IQ_CAP_LOSS_CF_2YR" hidden="1">"c3475"</definedName>
    <definedName name="IQ_CAP_LOSS_CF_3YR" hidden="1">"c3476"</definedName>
    <definedName name="IQ_CAP_LOSS_CF_4YR" hidden="1">"c3477"</definedName>
    <definedName name="IQ_CAP_LOSS_CF_5YR" hidden="1">"c3478"</definedName>
    <definedName name="IQ_CAP_LOSS_CF_AFTER_FIVE" hidden="1">"c3479"</definedName>
    <definedName name="IQ_CAP_LOSS_CF_MAX_YEAR" hidden="1">"c3482"</definedName>
    <definedName name="IQ_CAP_LOSS_CF_NO_EXP" hidden="1">"c3480"</definedName>
    <definedName name="IQ_CAP_LOSS_CF_TOTAL" hidden="1">"c3481"</definedName>
    <definedName name="IQ_CAP_UTIL_RATE" hidden="1">"c6824"</definedName>
    <definedName name="IQ_CAP_UTIL_RATE_POP" hidden="1">"c7044"</definedName>
    <definedName name="IQ_CAP_UTIL_RATE_YOY" hidden="1">"c7264"</definedName>
    <definedName name="IQ_CAPEX" hidden="1">"c103"</definedName>
    <definedName name="IQ_CAPEX_10YR_ANN_CAGR" hidden="1">"c6050"</definedName>
    <definedName name="IQ_CAPEX_10YR_ANN_GROWTH" hidden="1">"c104"</definedName>
    <definedName name="IQ_CAPEX_1YR_ANN_GROWTH" hidden="1">"c105"</definedName>
    <definedName name="IQ_CAPEX_2YR_ANN_CAGR" hidden="1">"c6051"</definedName>
    <definedName name="IQ_CAPEX_2YR_ANN_GROWTH" hidden="1">"c106"</definedName>
    <definedName name="IQ_CAPEX_3YR_ANN_CAGR" hidden="1">"c6052"</definedName>
    <definedName name="IQ_CAPEX_3YR_ANN_GROWTH" hidden="1">"c107"</definedName>
    <definedName name="IQ_CAPEX_5YR_ANN_CAGR" hidden="1">"c6053"</definedName>
    <definedName name="IQ_CAPEX_5YR_ANN_GROWTH" hidden="1">"c108"</definedName>
    <definedName name="IQ_CAPEX_7YR_ANN_CAGR" hidden="1">"c6054"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"c115"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_RAISED_PERIOD_COVERED" hidden="1">"c9959"</definedName>
    <definedName name="IQ_CAPITAL_RAISED_PERIOD_GROUP" hidden="1">"c9945"</definedName>
    <definedName name="IQ_CAPITALIZED_INTEREST" hidden="1">"c2076"</definedName>
    <definedName name="IQ_CAPITALIZED_INTEREST_BOP" hidden="1">"c3459"</definedName>
    <definedName name="IQ_CAPITALIZED_INTEREST_EOP" hidden="1">"c3464"</definedName>
    <definedName name="IQ_CAPITALIZED_INTEREST_EXP" hidden="1">"c3461"</definedName>
    <definedName name="IQ_CAPITALIZED_INTEREST_OTHER_ADJ" hidden="1">"c3463"</definedName>
    <definedName name="IQ_CAPITALIZED_INTEREST_WRITE_OFF" hidden="1">"c3462"</definedName>
    <definedName name="IQ_CASH" hidden="1">"c118"</definedName>
    <definedName name="IQ_CASH_ACQUIRE_CF" hidden="1">"c1630"</definedName>
    <definedName name="IQ_CASH_BALANCES_DUE_FFIEC" hidden="1">"c12773"</definedName>
    <definedName name="IQ_CASH_CONVERSION" hidden="1">"c117"</definedName>
    <definedName name="IQ_CASH_COST_ALUM" hidden="1">"c9252"</definedName>
    <definedName name="IQ_CASH_COST_COAL" hidden="1">"c9825"</definedName>
    <definedName name="IQ_CASH_COST_COP" hidden="1">"c9199"</definedName>
    <definedName name="IQ_CASH_COST_DIAM" hidden="1">"c9676"</definedName>
    <definedName name="IQ_CASH_COST_GOLD" hidden="1">"c9037"</definedName>
    <definedName name="IQ_CASH_COST_IRON" hidden="1">"c9411"</definedName>
    <definedName name="IQ_CASH_COST_LEAD" hidden="1">"c9464"</definedName>
    <definedName name="IQ_CASH_COST_MANG" hidden="1">"c9517"</definedName>
    <definedName name="IQ_CASH_COST_MET_COAL" hidden="1">"c9762"</definedName>
    <definedName name="IQ_CASH_COST_MOLYB" hidden="1">"c9729"</definedName>
    <definedName name="IQ_CASH_COST_NICK" hidden="1">"c9305"</definedName>
    <definedName name="IQ_CASH_COST_PLAT" hidden="1">"c9143"</definedName>
    <definedName name="IQ_CASH_COST_SILVER" hidden="1">"c9090"</definedName>
    <definedName name="IQ_CASH_COST_STEAM" hidden="1">"c9792"</definedName>
    <definedName name="IQ_CASH_COST_TITAN" hidden="1">"c9570"</definedName>
    <definedName name="IQ_CASH_COST_URAN" hidden="1">"c9623"</definedName>
    <definedName name="IQ_CASH_COST_ZINC" hidden="1">"c9358"</definedName>
    <definedName name="IQ_CASH_DIVIDENDS_NET_INCOME_FDIC" hidden="1">"c6738"</definedName>
    <definedName name="IQ_CASH_DUE_BANKS" hidden="1">"c118"</definedName>
    <definedName name="IQ_CASH_EQUIV" hidden="1">"c118"</definedName>
    <definedName name="IQ_CASH_FINAN" hidden="1">"c119"</definedName>
    <definedName name="IQ_CASH_FINAN_AP" hidden="1">"c8890"</definedName>
    <definedName name="IQ_CASH_FINAN_AP_ABS" hidden="1">"c8909"</definedName>
    <definedName name="IQ_CASH_FINAN_NAME_AP" hidden="1">"c8928"</definedName>
    <definedName name="IQ_CASH_FINAN_NAME_AP_ABS" hidden="1">"c8947"</definedName>
    <definedName name="IQ_CASH_FINAN_SUBTOTAL_AP" hidden="1">"c10111"</definedName>
    <definedName name="IQ_CASH_FLOW_ACT_OR_EST" hidden="1">"c4154"</definedName>
    <definedName name="IQ_CASH_FLOW_ACT_OR_EST_CIQ" hidden="1">"c4566"</definedName>
    <definedName name="IQ_CASH_IN_PROCESS_FDIC" hidden="1">"c6386"</definedName>
    <definedName name="IQ_CASH_INTEREST" hidden="1">"c120"</definedName>
    <definedName name="IQ_CASH_INTEREST_FINAN" hidden="1">"c6295"</definedName>
    <definedName name="IQ_CASH_INTEREST_INVEST" hidden="1">"c6294"</definedName>
    <definedName name="IQ_CASH_INTEREST_NET" hidden="1">"c12753"</definedName>
    <definedName name="IQ_CASH_INTEREST_OPER" hidden="1">"c6293"</definedName>
    <definedName name="IQ_CASH_INTEREST_RECEIVED" hidden="1">"c12754"</definedName>
    <definedName name="IQ_CASH_INVEST" hidden="1">"c121"</definedName>
    <definedName name="IQ_CASH_INVEST_AP" hidden="1">"c8889"</definedName>
    <definedName name="IQ_CASH_INVEST_AP_ABS" hidden="1">"c8908"</definedName>
    <definedName name="IQ_CASH_INVEST_NAME_AP" hidden="1">"c8927"</definedName>
    <definedName name="IQ_CASH_INVEST_NAME_AP_ABS" hidden="1">"c8946"</definedName>
    <definedName name="IQ_CASH_INVEST_SUBTOTAL_AP" hidden="1">"c8991"</definedName>
    <definedName name="IQ_CASH_OPER" hidden="1">"c122"</definedName>
    <definedName name="IQ_CASH_OPER_ACT_OR_EST" hidden="1">"c4164"</definedName>
    <definedName name="IQ_CASH_OPER_ACT_OR_EST_CIQ" hidden="1">"c4576"</definedName>
    <definedName name="IQ_CASH_OPER_AP" hidden="1">"c8888"</definedName>
    <definedName name="IQ_CASH_OPER_AP_ABS" hidden="1">"c8907"</definedName>
    <definedName name="IQ_CASH_OPER_NAME_AP" hidden="1">"c8926"</definedName>
    <definedName name="IQ_CASH_OPER_NAME_AP_ABS" hidden="1">"c8945"</definedName>
    <definedName name="IQ_CASH_OPER_SUBTOTAL_AP" hidden="1">"c8990"</definedName>
    <definedName name="IQ_CASH_OTHER_ADJ_AP" hidden="1">"c8891"</definedName>
    <definedName name="IQ_CASH_OTHER_ADJ_AP_ABS" hidden="1">"c8910"</definedName>
    <definedName name="IQ_CASH_OTHER_ADJ_NAME_AP" hidden="1">"c8929"</definedName>
    <definedName name="IQ_CASH_OTHER_ADJ_NAME_AP_ABS" hidden="1">"c8948"</definedName>
    <definedName name="IQ_CASH_SEGREG" hidden="1">"c123"</definedName>
    <definedName name="IQ_CASH_SHARE" hidden="1">"c1911"</definedName>
    <definedName name="IQ_CASH_ST" hidden="1">"c124"</definedName>
    <definedName name="IQ_CASH_ST_INVEST" hidden="1">"c124"</definedName>
    <definedName name="IQ_CASH_TAXES" hidden="1">"c125"</definedName>
    <definedName name="IQ_CASH_TAXES_FINAN" hidden="1">"c6292"</definedName>
    <definedName name="IQ_CASH_TAXES_INVEST" hidden="1">"c6291"</definedName>
    <definedName name="IQ_CASH_TAXES_OPER" hidden="1">"c6290"</definedName>
    <definedName name="IQ_CCE_FDIC" hidden="1">"c6296"</definedName>
    <definedName name="IQ_CDS_5YR_CIQID" hidden="1">"c11751"</definedName>
    <definedName name="IQ_CDS_ASK" hidden="1">"c6027"</definedName>
    <definedName name="IQ_CDS_BID" hidden="1">"c6026"</definedName>
    <definedName name="IQ_CDS_CURRENCY" hidden="1">"c6031"</definedName>
    <definedName name="IQ_CDS_DERIVATIVES_BENEFICIARY_FFIEC" hidden="1">"c13119"</definedName>
    <definedName name="IQ_CDS_DERIVATIVES_GUARANTOR_FFIEC" hidden="1">"c13112"</definedName>
    <definedName name="IQ_CDS_EVAL_DATE" hidden="1">"c6029"</definedName>
    <definedName name="IQ_CDS_LIST" hidden="1">"c13510"</definedName>
    <definedName name="IQ_CDS_LOAN_LIST" hidden="1">"c13518"</definedName>
    <definedName name="IQ_CDS_MID" hidden="1">"c6028"</definedName>
    <definedName name="IQ_CDS_NAME" hidden="1">"c6034"</definedName>
    <definedName name="IQ_CDS_SENIOR_LIST" hidden="1">"c13508"</definedName>
    <definedName name="IQ_CDS_SUB_LIST" hidden="1">"c13509"</definedName>
    <definedName name="IQ_CDS_TERM" hidden="1">"c6030"</definedName>
    <definedName name="IQ_CDS_TYPE" hidden="1">"c6025"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CAGR" hidden="1">"c6055"</definedName>
    <definedName name="IQ_CFO_10YR_ANN_GROWTH" hidden="1">"c126"</definedName>
    <definedName name="IQ_CFO_1YR_ANN_GROWTH" hidden="1">"c127"</definedName>
    <definedName name="IQ_CFO_2YR_ANN_CAGR" hidden="1">"c6056"</definedName>
    <definedName name="IQ_CFO_2YR_ANN_GROWTH" hidden="1">"c128"</definedName>
    <definedName name="IQ_CFO_3YR_ANN_CAGR" hidden="1">"c6057"</definedName>
    <definedName name="IQ_CFO_3YR_ANN_GROWTH" hidden="1">"c129"</definedName>
    <definedName name="IQ_CFO_5YR_ANN_CAGR" hidden="1">"c6058"</definedName>
    <definedName name="IQ_CFO_5YR_ANN_GROWTH" hidden="1">"c130"</definedName>
    <definedName name="IQ_CFO_7YR_ANN_CAGR" hidden="1">"c6059"</definedName>
    <definedName name="IQ_CFO_7YR_ANN_GROWTH" hidden="1">"c131"</definedName>
    <definedName name="IQ_CFO_CURRENT_LIAB" hidden="1">"c132"</definedName>
    <definedName name="IQ_CH" hidden="1">110000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" hidden="1">"c6200"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" hidden="1">"c6201"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FAIR_VALUE_FINANCIAL_LIAB_T1_FFIEC" hidden="1">"c13138"</definedName>
    <definedName name="IQ_CHANGE_FAIR_VALUE_OPTIONS_FFIEC" hidden="1">"c13045"</definedName>
    <definedName name="IQ_CHANGE_INC_TAX" hidden="1">"c149"</definedName>
    <definedName name="IQ_CHANGE_INS_RES_LIAB" hidden="1">"c150"</definedName>
    <definedName name="IQ_CHANGE_INVENT" hidden="1">"c6826"</definedName>
    <definedName name="IQ_CHANGE_INVENT_APR" hidden="1">"c7486"</definedName>
    <definedName name="IQ_CHANGE_INVENT_POP" hidden="1">"c7046"</definedName>
    <definedName name="IQ_CHANGE_INVENT_REAL_APR_FC_UNUSED" hidden="1">"c8500"</definedName>
    <definedName name="IQ_CHANGE_INVENT_REAL_APR_FC_UNUSED_UNUSED_UNUSED" hidden="1">"c8500"</definedName>
    <definedName name="IQ_CHANGE_INVENT_REAL_APR_UNUSED" hidden="1">"c7620"</definedName>
    <definedName name="IQ_CHANGE_INVENT_REAL_APR_UNUSED_UNUSED_UNUSED" hidden="1">"c7620"</definedName>
    <definedName name="IQ_CHANGE_INVENT_REAL_FC_UNUSED" hidden="1">"c7840"</definedName>
    <definedName name="IQ_CHANGE_INVENT_REAL_FC_UNUSED_UNUSED_UNUSED" hidden="1">"c7840"</definedName>
    <definedName name="IQ_CHANGE_INVENT_REAL_POP_FC_UNUSED" hidden="1">"c8060"</definedName>
    <definedName name="IQ_CHANGE_INVENT_REAL_POP_FC_UNUSED_UNUSED_UNUSED" hidden="1">"c8060"</definedName>
    <definedName name="IQ_CHANGE_INVENT_REAL_POP_UNUSED" hidden="1">"c7180"</definedName>
    <definedName name="IQ_CHANGE_INVENT_REAL_POP_UNUSED_UNUSED_UNUSED" hidden="1">"c7180"</definedName>
    <definedName name="IQ_CHANGE_INVENT_REAL_SAAR" hidden="1">"c6962"</definedName>
    <definedName name="IQ_CHANGE_INVENT_REAL_SAAR_APR" hidden="1">"c7622"</definedName>
    <definedName name="IQ_CHANGE_INVENT_REAL_SAAR_APR_FC" hidden="1">"c8502"</definedName>
    <definedName name="IQ_CHANGE_INVENT_REAL_SAAR_FC" hidden="1">"c7842"</definedName>
    <definedName name="IQ_CHANGE_INVENT_REAL_SAAR_POP" hidden="1">"c7182"</definedName>
    <definedName name="IQ_CHANGE_INVENT_REAL_SAAR_POP_FC" hidden="1">"c8062"</definedName>
    <definedName name="IQ_CHANGE_INVENT_REAL_SAAR_USD_APR_FC" hidden="1">"c11917"</definedName>
    <definedName name="IQ_CHANGE_INVENT_REAL_SAAR_USD_FC" hidden="1">"c11914"</definedName>
    <definedName name="IQ_CHANGE_INVENT_REAL_SAAR_USD_POP_FC" hidden="1">"c11915"</definedName>
    <definedName name="IQ_CHANGE_INVENT_REAL_SAAR_USD_YOY_FC" hidden="1">"c11916"</definedName>
    <definedName name="IQ_CHANGE_INVENT_REAL_SAAR_YOY" hidden="1">"c7402"</definedName>
    <definedName name="IQ_CHANGE_INVENT_REAL_SAAR_YOY_FC" hidden="1">"c8282"</definedName>
    <definedName name="IQ_CHANGE_INVENT_REAL_UNUSED" hidden="1">"c6960"</definedName>
    <definedName name="IQ_CHANGE_INVENT_REAL_UNUSED_UNUSED_UNUSED" hidden="1">"c6960"</definedName>
    <definedName name="IQ_CHANGE_INVENT_REAL_USD_APR_FC" hidden="1">"c11913"</definedName>
    <definedName name="IQ_CHANGE_INVENT_REAL_USD_FC" hidden="1">"c11910"</definedName>
    <definedName name="IQ_CHANGE_INVENT_REAL_USD_POP_FC" hidden="1">"c11911"</definedName>
    <definedName name="IQ_CHANGE_INVENT_REAL_USD_YOY_FC" hidden="1">"c11912"</definedName>
    <definedName name="IQ_CHANGE_INVENT_REAL_YOY_FC_UNUSED" hidden="1">"c8280"</definedName>
    <definedName name="IQ_CHANGE_INVENT_REAL_YOY_FC_UNUSED_UNUSED_UNUSED" hidden="1">"c8280"</definedName>
    <definedName name="IQ_CHANGE_INVENT_REAL_YOY_UNUSED" hidden="1">"c7400"</definedName>
    <definedName name="IQ_CHANGE_INVENT_REAL_YOY_UNUSED_UNUSED_UNUSED" hidden="1">"c7400"</definedName>
    <definedName name="IQ_CHANGE_INVENT_SAAR" hidden="1">"c6827"</definedName>
    <definedName name="IQ_CHANGE_INVENT_SAAR_APR" hidden="1">"c7487"</definedName>
    <definedName name="IQ_CHANGE_INVENT_SAAR_APR_FC" hidden="1">"c8367"</definedName>
    <definedName name="IQ_CHANGE_INVENT_SAAR_FC" hidden="1">"c7707"</definedName>
    <definedName name="IQ_CHANGE_INVENT_SAAR_POP" hidden="1">"c7047"</definedName>
    <definedName name="IQ_CHANGE_INVENT_SAAR_POP_FC" hidden="1">"c7927"</definedName>
    <definedName name="IQ_CHANGE_INVENT_SAAR_YOY" hidden="1">"c7267"</definedName>
    <definedName name="IQ_CHANGE_INVENT_SAAR_YOY_FC" hidden="1">"c8147"</definedName>
    <definedName name="IQ_CHANGE_INVENT_YOY" hidden="1">"c7266"</definedName>
    <definedName name="IQ_CHANGE_INVENTORY" hidden="1">"c151"</definedName>
    <definedName name="IQ_CHANGE_NET_OPER_ASSETS" hidden="1">"c3592"</definedName>
    <definedName name="IQ_CHANGE_NET_WORKING_CAPITAL" hidden="1">"c1909"</definedName>
    <definedName name="IQ_CHANGE_OTHER_NET_OPER_ASSETS" hidden="1">"c3593"</definedName>
    <definedName name="IQ_CHANGE_OTHER_NET_OPER_ASSETS_BNK" hidden="1">"c3594"</definedName>
    <definedName name="IQ_CHANGE_OTHER_NET_OPER_ASSETS_BR" hidden="1">"c3595"</definedName>
    <definedName name="IQ_CHANGE_OTHER_NET_OPER_ASSETS_FIN" hidden="1">"c3596"</definedName>
    <definedName name="IQ_CHANGE_OTHER_NET_OPER_ASSETS_INS" hidden="1">"c3597"</definedName>
    <definedName name="IQ_CHANGE_OTHER_NET_OPER_ASSETS_RE" hidden="1">"c6285"</definedName>
    <definedName name="IQ_CHANGE_OTHER_NET_OPER_ASSETS_REIT" hidden="1">"c3598"</definedName>
    <definedName name="IQ_CHANGE_OTHER_NET_OPER_ASSETS_UTI" hidden="1">"c3599"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PRIVATE_INVENT" hidden="1">"c6828"</definedName>
    <definedName name="IQ_CHANGE_PRIVATE_INVENT_APR" hidden="1">"c7488"</definedName>
    <definedName name="IQ_CHANGE_PRIVATE_INVENT_APR_FC" hidden="1">"c8368"</definedName>
    <definedName name="IQ_CHANGE_PRIVATE_INVENT_FC" hidden="1">"c7708"</definedName>
    <definedName name="IQ_CHANGE_PRIVATE_INVENT_POP" hidden="1">"c7048"</definedName>
    <definedName name="IQ_CHANGE_PRIVATE_INVENT_POP_FC" hidden="1">"c7928"</definedName>
    <definedName name="IQ_CHANGE_PRIVATE_INVENT_YOY" hidden="1">"c7268"</definedName>
    <definedName name="IQ_CHANGE_PRIVATE_INVENT_YOY_FC" hidden="1">"c8148"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"c161"</definedName>
    <definedName name="IQ_CHARGE_OFFS_1_4_FAMILY_FDIC" hidden="1">"c6756"</definedName>
    <definedName name="IQ_CHARGE_OFFS_1_4_FAMILY_LOANS_FDIC" hidden="1">"c6714"</definedName>
    <definedName name="IQ_CHARGE_OFFS_AUTO_LOANS_FDIC" hidden="1">"c6708"</definedName>
    <definedName name="IQ_CHARGE_OFFS_CL_LOANS_FDIC" hidden="1">"c6709"</definedName>
    <definedName name="IQ_CHARGE_OFFS_COMMERCIAL_INDUSTRIAL_FDIC" hidden="1">"c6759"</definedName>
    <definedName name="IQ_CHARGE_OFFS_COMMERCIAL_RE_FDIC" hidden="1">"c6754"</definedName>
    <definedName name="IQ_CHARGE_OFFS_COMMERCIAL_RE_NOT_SECURED_FDIC" hidden="1">"c6764"</definedName>
    <definedName name="IQ_CHARGE_OFFS_CONSTRUCTION_DEVELOPMENT_FDIC" hidden="1">"c6753"</definedName>
    <definedName name="IQ_CHARGE_OFFS_CREDIT_CARDS_FDIC" hidden="1">"c6761"</definedName>
    <definedName name="IQ_CHARGE_OFFS_CREDIT_CARDS_RECEIVABLES_FDIC" hidden="1">"c6711"</definedName>
    <definedName name="IQ_CHARGE_OFFS_GROSS" hidden="1">"c162"</definedName>
    <definedName name="IQ_CHARGE_OFFS_HOME_EQUITY_FDIC" hidden="1">"c6757"</definedName>
    <definedName name="IQ_CHARGE_OFFS_HOME_EQUITY_LINES_FDIC" hidden="1">"c6712"</definedName>
    <definedName name="IQ_CHARGE_OFFS_INDIVIDUALS_FDIC" hidden="1">"c6760"</definedName>
    <definedName name="IQ_CHARGE_OFFS_MULTI_FAMILY_FDIC" hidden="1">"c6755"</definedName>
    <definedName name="IQ_CHARGE_OFFS_NET" hidden="1">"c163"</definedName>
    <definedName name="IQ_CHARGE_OFFS_OTHER_1_4_FAMILY_FDIC" hidden="1">"c6758"</definedName>
    <definedName name="IQ_CHARGE_OFFS_OTHER_CONSUMER_LOANS_FDIC" hidden="1">"c6710"</definedName>
    <definedName name="IQ_CHARGE_OFFS_OTHER_INDIVIDUAL_FDIC" hidden="1">"c6762"</definedName>
    <definedName name="IQ_CHARGE_OFFS_OTHER_LOANS_FDIC" hidden="1">"c6763"</definedName>
    <definedName name="IQ_CHARGE_OFFS_OTHER_LOANS_OTHER_FDIC" hidden="1">"c6713"</definedName>
    <definedName name="IQ_CHARGE_OFFS_RE_LOANS_FDIC" hidden="1">"c6752"</definedName>
    <definedName name="IQ_CHARGE_OFFS_RECOVERED" hidden="1">"c164"</definedName>
    <definedName name="IQ_CHARGE_OFFS_TOTAL_AVG_LOANS" hidden="1">"c165"</definedName>
    <definedName name="IQ_CHICAGO_PMI" hidden="1">"c6829"</definedName>
    <definedName name="IQ_CHICAGO_PMI_APR" hidden="1">"c7489"</definedName>
    <definedName name="IQ_CHICAGO_PMI_APR_FC" hidden="1">"c8369"</definedName>
    <definedName name="IQ_CHICAGO_PMI_FC" hidden="1">"c7709"</definedName>
    <definedName name="IQ_CHICAGO_PMI_POP" hidden="1">"c7049"</definedName>
    <definedName name="IQ_CHICAGO_PMI_POP_FC" hidden="1">"c7929"</definedName>
    <definedName name="IQ_CHICAGO_PMI_YOY" hidden="1">"c7269"</definedName>
    <definedName name="IQ_CHICAGO_PMI_YOY_FC" hidden="1">"c8149"</definedName>
    <definedName name="IQ_CITY" hidden="1">"c166"</definedName>
    <definedName name="IQ_CL_AP" hidden="1">"c8884"</definedName>
    <definedName name="IQ_CL_AP_ABS" hidden="1">"c8903"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NAME_AP" hidden="1">"c8922"</definedName>
    <definedName name="IQ_CL_NAME_AP_ABS" hidden="1">"c8941"</definedName>
    <definedName name="IQ_CL_OBLIGATION_IMMEDIATE" hidden="1">"c2253"</definedName>
    <definedName name="IQ_CLAIMS_ADJUSTMENT_EXP_PC_FFIEC" hidden="1">"c13100"</definedName>
    <definedName name="IQ_CLASS_MARKETCAP" hidden="1">"c13512"</definedName>
    <definedName name="IQ_CLASS_SHARESOUTSTANDING" hidden="1">"c13513"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ABLE_END_OS" hidden="1">"c5809"</definedName>
    <definedName name="IQ_CLASSA_OPTIONS_EXERCISED" hidden="1">"c2681"</definedName>
    <definedName name="IQ_CLASSA_OPTIONS_GRANTED" hidden="1">"c2680"</definedName>
    <definedName name="IQ_CLASSA_OPTIONS_STRIKE_PRICE_BEG_OS" hidden="1">"c5810"</definedName>
    <definedName name="IQ_CLASSA_OPTIONS_STRIKE_PRICE_CANCELLED" hidden="1">"c5812"</definedName>
    <definedName name="IQ_CLASSA_OPTIONS_STRIKE_PRICE_EXERCISABLE" hidden="1">"c5813"</definedName>
    <definedName name="IQ_CLASSA_OPTIONS_STRIKE_PRICE_EXERCISED" hidden="1">"c5811"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D_END_1_4_FIRST_LIENS_TRADING_DOM_FFIEC" hidden="1">"c12928"</definedName>
    <definedName name="IQ_CLOSED_END_1_4_JR_LIENS_LL_REC_DOM_FFIEC" hidden="1">"c12904"</definedName>
    <definedName name="IQ_CLOSED_END_1_4_JUNIOR_LIENS_TRADING_DOM_FFIEC" hidden="1">"c12929"</definedName>
    <definedName name="IQ_CLOSED_END_SEC_1_4_1ST_LIENS_CHARGE_OFFS_FFIEC" hidden="1">"c13169"</definedName>
    <definedName name="IQ_CLOSED_END_SEC_1_4_1ST_LIENS_DUE_30_89_FFIEC" hidden="1">"c13261"</definedName>
    <definedName name="IQ_CLOSED_END_SEC_1_4_1ST_LIENS_DUE_90_FFIEC" hidden="1">"c13289"</definedName>
    <definedName name="IQ_CLOSED_END_SEC_1_4_1ST_LIENS_NON_ACCRUAL_FFIEC" hidden="1">"c13315"</definedName>
    <definedName name="IQ_CLOSED_END_SEC_1_4_1ST_LIENS_RECOV_FFIEC" hidden="1">"c13191"</definedName>
    <definedName name="IQ_CLOSED_END_SEC_1_4_JR_LIENS_CHARGE_OFFS_FFIEC" hidden="1">"c13170"</definedName>
    <definedName name="IQ_CLOSED_END_SEC_1_4_JR_LIENS_DUE_30_89_FFIEC" hidden="1">"c13262"</definedName>
    <definedName name="IQ_CLOSED_END_SEC_1_4_JR_LIENS_DUE_90_FFIEC" hidden="1">"c13290"</definedName>
    <definedName name="IQ_CLOSED_END_SEC_1_4_JR_LIENS_NON_ACCRUAL_FFIEC" hidden="1">"c13316"</definedName>
    <definedName name="IQ_CLOSED_END_SEC_1_4_JR_LIENS_RECOV_FFIEC" hidden="1">"c13192"</definedName>
    <definedName name="IQ_CLOSED_END_SECURED_1_4_FIRST_LIENS_LL_REC_DOM_FFIEC" hidden="1">"c12903"</definedName>
    <definedName name="IQ_CLOSED_LOANS_GROSS_LOANS_FFIEC" hidden="1">"c13399"</definedName>
    <definedName name="IQ_CLOSED_LOANS_RISK_BASED_FFIEC" hidden="1">"c13420"</definedName>
    <definedName name="IQ_CLOSEPRICE" hidden="1">"c174"</definedName>
    <definedName name="IQ_CLOSEPRICE_ADJ" hidden="1">"c2115"</definedName>
    <definedName name="IQ_CMBS_ISSUED_AVAIL_SALE_FFIEC" hidden="1">"c12800"</definedName>
    <definedName name="IQ_CMBS_ISSUED_FFIEC" hidden="1">"c12786"</definedName>
    <definedName name="IQ_CMO_FDIC" hidden="1">"c6406"</definedName>
    <definedName name="IQ_COGS" hidden="1">"c175"</definedName>
    <definedName name="IQ_COLLATERAL_TYPE" hidden="1">"c8954"</definedName>
    <definedName name="IQ_COLLECTION_DOMESTIC_FDIC" hidden="1">"c6387"</definedName>
    <definedName name="IQ_COM_TARGET_PRICE" hidden="1">"c13606"</definedName>
    <definedName name="IQ_COM_TARGET_PRICE_CIQ" hidden="1">"c13599"</definedName>
    <definedName name="IQ_COM_TARGET_PRICE_HIGH" hidden="1">"c13607"</definedName>
    <definedName name="IQ_COM_TARGET_PRICE_HIGH_CIQ" hidden="1">"c13600"</definedName>
    <definedName name="IQ_COM_TARGET_PRICE_LOW" hidden="1">"c13608"</definedName>
    <definedName name="IQ_COM_TARGET_PRICE_LOW_CIQ" hidden="1">"c13601"</definedName>
    <definedName name="IQ_COM_TARGET_PRICE_MEDIAN" hidden="1">"c13609"</definedName>
    <definedName name="IQ_COM_TARGET_PRICE_MEDIAN_CIQ" hidden="1">"c13602"</definedName>
    <definedName name="IQ_COM_TARGET_PRICE_NUM" hidden="1">"c13604"</definedName>
    <definedName name="IQ_COM_TARGET_PRICE_NUM_CIQ" hidden="1">"c13597"</definedName>
    <definedName name="IQ_COM_TARGET_PRICE_STDDEV" hidden="1">"c13605"</definedName>
    <definedName name="IQ_COM_TARGET_PRICE_STDDEV_CIQ" hidden="1">"c13598"</definedName>
    <definedName name="IQ_COMBINED_RATIO" hidden="1">"c176"</definedName>
    <definedName name="IQ_COMM_INDUSTRIAL_LOANS_FFIEC" hidden="1">"c12821"</definedName>
    <definedName name="IQ_COMM_INDUSTRIAL_NON_US_LL_REC_FFIEC" hidden="1">"c12888"</definedName>
    <definedName name="IQ_COMM_INDUSTRIAL_US_LL_REC_FFIEC" hidden="1">"c12887"</definedName>
    <definedName name="IQ_COMMERCIAL_BANKS_DEPOSITS_FOREIGN_FDIC" hidden="1">"c6480"</definedName>
    <definedName name="IQ_COMMERCIAL_BANKS_LOANS_FDIC" hidden="1">"c6434"</definedName>
    <definedName name="IQ_COMMERCIAL_BANKS_NONTRANSACTION_ACCOUNTS_FDIC" hidden="1">"c6548"</definedName>
    <definedName name="IQ_COMMERCIAL_BANKS_TOTAL_DEPOSITS_FDIC" hidden="1">"c6474"</definedName>
    <definedName name="IQ_COMMERCIAL_BANKS_TOTAL_LOANS_FOREIGN_FDIC" hidden="1">"c6444"</definedName>
    <definedName name="IQ_COMMERCIAL_BANKS_TRANSACTION_ACCOUNTS_FDIC" hidden="1">"c6540"</definedName>
    <definedName name="IQ_COMMERCIAL_DOM" hidden="1">"c177"</definedName>
    <definedName name="IQ_COMMERCIAL_FIRE_WRITTEN" hidden="1">"c178"</definedName>
    <definedName name="IQ_COMMERCIAL_INDUSTRIAL_CHARGE_OFFS_FDIC" hidden="1">"c6598"</definedName>
    <definedName name="IQ_COMMERCIAL_INDUSTRIAL_GROSS_LOANS_FFIEC" hidden="1">"c13410"</definedName>
    <definedName name="IQ_COMMERCIAL_INDUSTRIAL_LOANS_DUE_30_89_FFIEC" hidden="1">"c13271"</definedName>
    <definedName name="IQ_COMMERCIAL_INDUSTRIAL_LOANS_DUE_90_FFIEC" hidden="1">"c13297"</definedName>
    <definedName name="IQ_COMMERCIAL_INDUSTRIAL_LOANS_LL_REC_DOM_FFIEC" hidden="1">"c12910"</definedName>
    <definedName name="IQ_COMMERCIAL_INDUSTRIAL_LOANS_NET_FDIC" hidden="1">"c6317"</definedName>
    <definedName name="IQ_COMMERCIAL_INDUSTRIAL_LOANS_NON_ACCRUAL_FFIEC" hidden="1">"c13323"</definedName>
    <definedName name="IQ_COMMERCIAL_INDUSTRIAL_NET_CHARGE_OFFS_FDIC" hidden="1">"c6636"</definedName>
    <definedName name="IQ_COMMERCIAL_INDUSTRIAL_NON_US_CHARGE_OFFS_FFIEC" hidden="1">"c13179"</definedName>
    <definedName name="IQ_COMMERCIAL_INDUSTRIAL_NON_US_RECOV_FFIEC" hidden="1">"c13201"</definedName>
    <definedName name="IQ_COMMERCIAL_INDUSTRIAL_RECOVERIES_FDIC" hidden="1">"c6617"</definedName>
    <definedName name="IQ_COMMERCIAL_INDUSTRIAL_RISK_BASED_FFIEC" hidden="1">"c13431"</definedName>
    <definedName name="IQ_COMMERCIAL_INDUSTRIAL_TOTAL_LOANS_FOREIGN_FDIC" hidden="1">"c6451"</definedName>
    <definedName name="IQ_COMMERCIAL_INDUSTRIAL_TRADING_DOM_FFIEC" hidden="1">"c12932"</definedName>
    <definedName name="IQ_COMMERCIAL_INDUSTRIAL_US_CHARGE_OFFS_FFIEC" hidden="1">"c13178"</definedName>
    <definedName name="IQ_COMMERCIAL_INDUSTRIAL_US_RECOV_FFIEC" hidden="1">"c13200"</definedName>
    <definedName name="IQ_COMMERCIAL_MORT" hidden="1">"c179"</definedName>
    <definedName name="IQ_COMMERCIAL_OTHER_LOC_FFIEC" hidden="1">"c13253"</definedName>
    <definedName name="IQ_COMMERCIAL_PAPER_ASSETS_TOT_FFIEC" hidden="1">"c13449"</definedName>
    <definedName name="IQ_COMMERCIAL_PAPER_FFIEC" hidden="1">"c12863"</definedName>
    <definedName name="IQ_COMMERCIAL_RE_CONSTRUCTION_LAND_DEV_FDIC" hidden="1">"c6526"</definedName>
    <definedName name="IQ_COMMERCIAL_RE_GROSS_LOANS_FFIEC" hidden="1">"c13400"</definedName>
    <definedName name="IQ_COMMERCIAL_RE_LOANS_FDIC" hidden="1">"c6312"</definedName>
    <definedName name="IQ_COMMERCIAL_RE_RISK_BASED_FFIEC" hidden="1">"c13421"</definedName>
    <definedName name="IQ_COMMISS_FEES" hidden="1">"c180"</definedName>
    <definedName name="IQ_COMMISSION_DEF" hidden="1">"c181"</definedName>
    <definedName name="IQ_COMMITMENTS_BUY_SEC_OTHER_OFF_BS_FFIEC" hidden="1">"c13128"</definedName>
    <definedName name="IQ_COMMITMENTS_COMMERCIAL_RE_UNUSED_FFIEC" hidden="1">"c13243"</definedName>
    <definedName name="IQ_COMMITMENTS_MATURITY_EXCEEDING_1YR_FDIC" hidden="1">"c6531"</definedName>
    <definedName name="IQ_COMMITMENTS_NOT_SECURED_RE_FDIC" hidden="1">"c6528"</definedName>
    <definedName name="IQ_COMMITMENTS_SECURED_RE_FDIC" hidden="1">"c6527"</definedName>
    <definedName name="IQ_COMMITMENTS_SELL_SEC_OTHER_OFF_BS_FFIEC" hidden="1">"c13129"</definedName>
    <definedName name="IQ_COMMODITY_EXPOSURE_FFIEC" hidden="1">"c13061"</definedName>
    <definedName name="IQ_COMMODITY_EXPOSURES_FDIC" hidden="1">"c6665"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" hidden="1">"c6202"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CAGR" hidden="1">"c6060"</definedName>
    <definedName name="IQ_COMMON_EQUITY_10YR_ANN_GROWTH" hidden="1">"c191"</definedName>
    <definedName name="IQ_COMMON_EQUITY_1YR_ANN_GROWTH" hidden="1">"c192"</definedName>
    <definedName name="IQ_COMMON_EQUITY_2YR_ANN_CAGR" hidden="1">"c6061"</definedName>
    <definedName name="IQ_COMMON_EQUITY_2YR_ANN_GROWTH" hidden="1">"c193"</definedName>
    <definedName name="IQ_COMMON_EQUITY_3YR_ANN_CAGR" hidden="1">"c6062"</definedName>
    <definedName name="IQ_COMMON_EQUITY_3YR_ANN_GROWTH" hidden="1">"c194"</definedName>
    <definedName name="IQ_COMMON_EQUITY_5YR_ANN_CAGR" hidden="1">"c6063"</definedName>
    <definedName name="IQ_COMMON_EQUITY_5YR_ANN_GROWTH" hidden="1">"c195"</definedName>
    <definedName name="IQ_COMMON_EQUITY_7YR_ANN_CAGR" hidden="1">"c6064"</definedName>
    <definedName name="IQ_COMMON_EQUITY_7YR_ANN_GROWTH" hidden="1">"c196"</definedName>
    <definedName name="IQ_COMMON_FDIC" hidden="1">"c6350"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" hidden="1">"c6203"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" hidden="1">"c6204"</definedName>
    <definedName name="IQ_COMMON_REP_REIT" hidden="1">"c211"</definedName>
    <definedName name="IQ_COMMON_REP_UTI" hidden="1">"c212"</definedName>
    <definedName name="IQ_COMMON_STOCK" hidden="1">"c182"</definedName>
    <definedName name="IQ_COMMON_STOCK_FFIEC" hidden="1">"c12876"</definedName>
    <definedName name="IQ_COMP_BENEFITS" hidden="1">"c213"</definedName>
    <definedName name="IQ_COMPANY_ADDRESS" hidden="1">"c214"</definedName>
    <definedName name="IQ_COMPANY_ID" hidden="1">"c3513"</definedName>
    <definedName name="IQ_COMPANY_NAME" hidden="1">"c215"</definedName>
    <definedName name="IQ_COMPANY_NAME_LONG" hidden="1">"c1585"</definedName>
    <definedName name="IQ_COMPANY_NOTE" hidden="1">"c6792"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MPOSITE_CYCLICAL_IND" hidden="1">"c6830"</definedName>
    <definedName name="IQ_COMPOSITE_CYCLICAL_IND_APR" hidden="1">"c7490"</definedName>
    <definedName name="IQ_COMPOSITE_CYCLICAL_IND_APR_FC" hidden="1">"c8370"</definedName>
    <definedName name="IQ_COMPOSITE_CYCLICAL_IND_FC" hidden="1">"c7710"</definedName>
    <definedName name="IQ_COMPOSITE_CYCLICAL_IND_POP" hidden="1">"c7050"</definedName>
    <definedName name="IQ_COMPOSITE_CYCLICAL_IND_POP_FC" hidden="1">"c7930"</definedName>
    <definedName name="IQ_COMPOSITE_CYCLICAL_IND_YOY" hidden="1">"c7270"</definedName>
    <definedName name="IQ_COMPOSITE_CYCLICAL_IND_YOY_FC" hidden="1">"c8150"</definedName>
    <definedName name="IQ_CONSOL_BEDS" hidden="1">"c8782"</definedName>
    <definedName name="IQ_CONSOL_PROP_OPERATIONAL" hidden="1">"c8758"</definedName>
    <definedName name="IQ_CONSOL_PROP_OTHER_OWNED" hidden="1">"c8760"</definedName>
    <definedName name="IQ_CONSOL_PROP_TOTAL" hidden="1">"c8761"</definedName>
    <definedName name="IQ_CONSOL_PROP_UNDEVELOPED" hidden="1">"c8759"</definedName>
    <definedName name="IQ_CONSOL_ROOMS" hidden="1">"c8786"</definedName>
    <definedName name="IQ_CONSOL_SQ_FT_OPERATIONAL" hidden="1">"c8774"</definedName>
    <definedName name="IQ_CONSOL_SQ_FT_OTHER_OWNED" hidden="1">"c8776"</definedName>
    <definedName name="IQ_CONSOL_SQ_FT_TOTAL" hidden="1">"c8777"</definedName>
    <definedName name="IQ_CONSOL_SQ_FT_UNDEVELOPED" hidden="1">"c8775"</definedName>
    <definedName name="IQ_CONSOL_UNITS_OPERATIONAL" hidden="1">"c8766"</definedName>
    <definedName name="IQ_CONSOL_UNITS_OTHER_OWNED" hidden="1">"c8768"</definedName>
    <definedName name="IQ_CONSOL_UNITS_TOTAL" hidden="1">"c8769"</definedName>
    <definedName name="IQ_CONSOL_UNITS_UNDEVELOPED" hidden="1">"c8767"</definedName>
    <definedName name="IQ_CONSOLIDATED_ASSETS_QUARTERLY_AVG_FFIEC" hidden="1">"c13087"</definedName>
    <definedName name="IQ_CONST_LAND_DEVELOP_OTHER_DOM_CHARGE_OFFS_FFIEC" hidden="1">"c13628"</definedName>
    <definedName name="IQ_CONST_LAND_DEVELOP_OTHER_DOM_RECOV_FFIEC" hidden="1">"c13632"</definedName>
    <definedName name="IQ_CONSTRUCTION_DEV_LOANS_FDIC" hidden="1">"c6313"</definedName>
    <definedName name="IQ_CONSTRUCTION_LAND_DEVELOPMENT_CHARGE_OFFS_FDIC" hidden="1">"c6594"</definedName>
    <definedName name="IQ_CONSTRUCTION_LAND_DEVELOPMENT_NET_CHARGE_OFFS_FDIC" hidden="1">"c6632"</definedName>
    <definedName name="IQ_CONSTRUCTION_LAND_DEVELOPMENT_RECOVERIES_FDIC" hidden="1">"c6613"</definedName>
    <definedName name="IQ_CONSTRUCTION_LL_REC_DOM_FFIEC" hidden="1">"c12900"</definedName>
    <definedName name="IQ_CONSTRUCTION_LOANS" hidden="1">"c222"</definedName>
    <definedName name="IQ_CONSTRUCTION_LOANS_DOM_DUE_30_89_FFIEC" hidden="1">"c13256"</definedName>
    <definedName name="IQ_CONSTRUCTION_LOANS_DOM_DUE_90_FFIEC" hidden="1">"c13284"</definedName>
    <definedName name="IQ_CONSTRUCTION_LOANS_DOM_NON_ACCRUAL_FFIEC" hidden="1">"c13310"</definedName>
    <definedName name="IQ_CONSTRUCTION_LOANS_GROSS_LOANS_FFIEC" hidden="1">"c13401"</definedName>
    <definedName name="IQ_CONSTRUCTION_RISK_BASED_FFIEC" hidden="1">"c13422"</definedName>
    <definedName name="IQ_CONSULTING_FFIEC" hidden="1">"c13055"</definedName>
    <definedName name="IQ_CONSUMER_COMFORT" hidden="1">"c6831"</definedName>
    <definedName name="IQ_CONSUMER_COMFORT_APR" hidden="1">"c7491"</definedName>
    <definedName name="IQ_CONSUMER_COMFORT_APR_FC" hidden="1">"c8371"</definedName>
    <definedName name="IQ_CONSUMER_COMFORT_FC" hidden="1">"c7711"</definedName>
    <definedName name="IQ_CONSUMER_COMFORT_POP" hidden="1">"c7051"</definedName>
    <definedName name="IQ_CONSUMER_COMFORT_POP_FC" hidden="1">"c7931"</definedName>
    <definedName name="IQ_CONSUMER_CONFIDENCE" hidden="1">"c6832"</definedName>
    <definedName name="IQ_CONSUMER_CONFIDENCE_APR" hidden="1">"c7492"</definedName>
    <definedName name="IQ_CONSUMER_CONFIDENCE_APR_FC" hidden="1">"c8372"</definedName>
    <definedName name="IQ_CONSUMER_CONFIDENCE_FC" hidden="1">"c7712"</definedName>
    <definedName name="IQ_CONSUMER_CONFIDENCE_POP" hidden="1">"c7052"</definedName>
    <definedName name="IQ_CONSUMER_CONFIDENCE_POP_FC" hidden="1">"c7932"</definedName>
    <definedName name="IQ_CONSUMER_CONFIDENCE_YOY" hidden="1">"c7272"</definedName>
    <definedName name="IQ_CONSUMER_CONFIDENCE_YOY_FC" hidden="1">"c8152"</definedName>
    <definedName name="IQ_CONSUMER_LEASES_LL_REC_FFIEC" hidden="1">"c12895"</definedName>
    <definedName name="IQ_CONSUMER_LENDING" hidden="1">"c6833"</definedName>
    <definedName name="IQ_CONSUMER_LENDING_APR" hidden="1">"c7493"</definedName>
    <definedName name="IQ_CONSUMER_LENDING_APR_FC" hidden="1">"c8373"</definedName>
    <definedName name="IQ_CONSUMER_LENDING_FC" hidden="1">"c7713"</definedName>
    <definedName name="IQ_CONSUMER_LENDING_GROSS" hidden="1">"c6878"</definedName>
    <definedName name="IQ_CONSUMER_LENDING_GROSS_APR" hidden="1">"c7538"</definedName>
    <definedName name="IQ_CONSUMER_LENDING_GROSS_APR_FC" hidden="1">"c8418"</definedName>
    <definedName name="IQ_CONSUMER_LENDING_GROSS_FC" hidden="1">"c7758"</definedName>
    <definedName name="IQ_CONSUMER_LENDING_GROSS_POP" hidden="1">"c7098"</definedName>
    <definedName name="IQ_CONSUMER_LENDING_GROSS_POP_FC" hidden="1">"c7978"</definedName>
    <definedName name="IQ_CONSUMER_LENDING_GROSS_YOY" hidden="1">"c7318"</definedName>
    <definedName name="IQ_CONSUMER_LENDING_GROSS_YOY_FC" hidden="1">"c8198"</definedName>
    <definedName name="IQ_CONSUMER_LENDING_NET" hidden="1">"c6922"</definedName>
    <definedName name="IQ_CONSUMER_LENDING_NET_APR" hidden="1">"c7582"</definedName>
    <definedName name="IQ_CONSUMER_LENDING_NET_APR_FC" hidden="1">"c8462"</definedName>
    <definedName name="IQ_CONSUMER_LENDING_NET_FC" hidden="1">"c7802"</definedName>
    <definedName name="IQ_CONSUMER_LENDING_NET_POP" hidden="1">"c7142"</definedName>
    <definedName name="IQ_CONSUMER_LENDING_NET_POP_FC" hidden="1">"c8022"</definedName>
    <definedName name="IQ_CONSUMER_LENDING_NET_YOY" hidden="1">"c7362"</definedName>
    <definedName name="IQ_CONSUMER_LENDING_NET_YOY_FC" hidden="1">"c8242"</definedName>
    <definedName name="IQ_CONSUMER_LENDING_POP" hidden="1">"c7053"</definedName>
    <definedName name="IQ_CONSUMER_LENDING_POP_FC" hidden="1">"c7933"</definedName>
    <definedName name="IQ_CONSUMER_LENDING_TOTAL" hidden="1">"c7018"</definedName>
    <definedName name="IQ_CONSUMER_LENDING_TOTAL_APR" hidden="1">"c7678"</definedName>
    <definedName name="IQ_CONSUMER_LENDING_TOTAL_APR_FC" hidden="1">"c8558"</definedName>
    <definedName name="IQ_CONSUMER_LENDING_TOTAL_FC" hidden="1">"c7898"</definedName>
    <definedName name="IQ_CONSUMER_LENDING_TOTAL_POP" hidden="1">"c7238"</definedName>
    <definedName name="IQ_CONSUMER_LENDING_TOTAL_POP_FC" hidden="1">"c8118"</definedName>
    <definedName name="IQ_CONSUMER_LENDING_TOTAL_YOY" hidden="1">"c7458"</definedName>
    <definedName name="IQ_CONSUMER_LENDING_TOTAL_YOY_FC" hidden="1">"c8338"</definedName>
    <definedName name="IQ_CONSUMER_LENDING_YOY" hidden="1">"c7273"</definedName>
    <definedName name="IQ_CONSUMER_LENDING_YOY_FC" hidden="1">"c8153"</definedName>
    <definedName name="IQ_CONSUMER_LOANS" hidden="1">"c223"</definedName>
    <definedName name="IQ_CONSUMER_LOANS_LL_REC_DOM_FFIEC" hidden="1">"c12911"</definedName>
    <definedName name="IQ_CONSUMER_SPENDING" hidden="1">"c6834"</definedName>
    <definedName name="IQ_CONSUMER_SPENDING_APR" hidden="1">"c7494"</definedName>
    <definedName name="IQ_CONSUMER_SPENDING_APR_FC" hidden="1">"c8374"</definedName>
    <definedName name="IQ_CONSUMER_SPENDING_DURABLE" hidden="1">"c6835"</definedName>
    <definedName name="IQ_CONSUMER_SPENDING_DURABLE_APR" hidden="1">"c7495"</definedName>
    <definedName name="IQ_CONSUMER_SPENDING_DURABLE_APR_FC" hidden="1">"c8375"</definedName>
    <definedName name="IQ_CONSUMER_SPENDING_DURABLE_FC" hidden="1">"c7715"</definedName>
    <definedName name="IQ_CONSUMER_SPENDING_DURABLE_POP" hidden="1">"c7055"</definedName>
    <definedName name="IQ_CONSUMER_SPENDING_DURABLE_POP_FC" hidden="1">"c7935"</definedName>
    <definedName name="IQ_CONSUMER_SPENDING_DURABLE_REAL" hidden="1">"c6964"</definedName>
    <definedName name="IQ_CONSUMER_SPENDING_DURABLE_REAL_APR" hidden="1">"c7624"</definedName>
    <definedName name="IQ_CONSUMER_SPENDING_DURABLE_REAL_APR_FC" hidden="1">"c8504"</definedName>
    <definedName name="IQ_CONSUMER_SPENDING_DURABLE_REAL_FC" hidden="1">"c7844"</definedName>
    <definedName name="IQ_CONSUMER_SPENDING_DURABLE_REAL_POP" hidden="1">"c7184"</definedName>
    <definedName name="IQ_CONSUMER_SPENDING_DURABLE_REAL_POP_FC" hidden="1">"c8064"</definedName>
    <definedName name="IQ_CONSUMER_SPENDING_DURABLE_REAL_SAAR" hidden="1">"c6965"</definedName>
    <definedName name="IQ_CONSUMER_SPENDING_DURABLE_REAL_SAAR_APR" hidden="1">"c7625"</definedName>
    <definedName name="IQ_CONSUMER_SPENDING_DURABLE_REAL_SAAR_APR_FC" hidden="1">"c8505"</definedName>
    <definedName name="IQ_CONSUMER_SPENDING_DURABLE_REAL_SAAR_FC" hidden="1">"c7845"</definedName>
    <definedName name="IQ_CONSUMER_SPENDING_DURABLE_REAL_SAAR_POP" hidden="1">"c7185"</definedName>
    <definedName name="IQ_CONSUMER_SPENDING_DURABLE_REAL_SAAR_POP_FC" hidden="1">"c8065"</definedName>
    <definedName name="IQ_CONSUMER_SPENDING_DURABLE_REAL_SAAR_YOY" hidden="1">"c7405"</definedName>
    <definedName name="IQ_CONSUMER_SPENDING_DURABLE_REAL_SAAR_YOY_FC" hidden="1">"c8285"</definedName>
    <definedName name="IQ_CONSUMER_SPENDING_DURABLE_REAL_YOY" hidden="1">"c7404"</definedName>
    <definedName name="IQ_CONSUMER_SPENDING_DURABLE_REAL_YOY_FC" hidden="1">"c8284"</definedName>
    <definedName name="IQ_CONSUMER_SPENDING_DURABLE_YOY" hidden="1">"c7275"</definedName>
    <definedName name="IQ_CONSUMER_SPENDING_DURABLE_YOY_FC" hidden="1">"c8155"</definedName>
    <definedName name="IQ_CONSUMER_SPENDING_FC" hidden="1">"c7714"</definedName>
    <definedName name="IQ_CONSUMER_SPENDING_NONDURABLE" hidden="1">"c6836"</definedName>
    <definedName name="IQ_CONSUMER_SPENDING_NONDURABLE_APR" hidden="1">"c7496"</definedName>
    <definedName name="IQ_CONSUMER_SPENDING_NONDURABLE_APR_FC" hidden="1">"c8376"</definedName>
    <definedName name="IQ_CONSUMER_SPENDING_NONDURABLE_FC" hidden="1">"c7716"</definedName>
    <definedName name="IQ_CONSUMER_SPENDING_NONDURABLE_POP" hidden="1">"c7056"</definedName>
    <definedName name="IQ_CONSUMER_SPENDING_NONDURABLE_POP_FC" hidden="1">"c7936"</definedName>
    <definedName name="IQ_CONSUMER_SPENDING_NONDURABLE_REAL" hidden="1">"c6966"</definedName>
    <definedName name="IQ_CONSUMER_SPENDING_NONDURABLE_REAL_APR" hidden="1">"c7626"</definedName>
    <definedName name="IQ_CONSUMER_SPENDING_NONDURABLE_REAL_APR_FC" hidden="1">"c8506"</definedName>
    <definedName name="IQ_CONSUMER_SPENDING_NONDURABLE_REAL_FC" hidden="1">"c7846"</definedName>
    <definedName name="IQ_CONSUMER_SPENDING_NONDURABLE_REAL_POP" hidden="1">"c7186"</definedName>
    <definedName name="IQ_CONSUMER_SPENDING_NONDURABLE_REAL_POP_FC" hidden="1">"c8066"</definedName>
    <definedName name="IQ_CONSUMER_SPENDING_NONDURABLE_REAL_SAAR" hidden="1">"c6967"</definedName>
    <definedName name="IQ_CONSUMER_SPENDING_NONDURABLE_REAL_SAAR_APR" hidden="1">"c7627"</definedName>
    <definedName name="IQ_CONSUMER_SPENDING_NONDURABLE_REAL_SAAR_APR_FC" hidden="1">"c8507"</definedName>
    <definedName name="IQ_CONSUMER_SPENDING_NONDURABLE_REAL_SAAR_FC" hidden="1">"c7847"</definedName>
    <definedName name="IQ_CONSUMER_SPENDING_NONDURABLE_REAL_SAAR_POP" hidden="1">"c7187"</definedName>
    <definedName name="IQ_CONSUMER_SPENDING_NONDURABLE_REAL_SAAR_POP_FC" hidden="1">"c8067"</definedName>
    <definedName name="IQ_CONSUMER_SPENDING_NONDURABLE_REAL_SAAR_YOY" hidden="1">"c7407"</definedName>
    <definedName name="IQ_CONSUMER_SPENDING_NONDURABLE_REAL_SAAR_YOY_FC" hidden="1">"c8287"</definedName>
    <definedName name="IQ_CONSUMER_SPENDING_NONDURABLE_REAL_YOY" hidden="1">"c7406"</definedName>
    <definedName name="IQ_CONSUMER_SPENDING_NONDURABLE_REAL_YOY_FC" hidden="1">"c8286"</definedName>
    <definedName name="IQ_CONSUMER_SPENDING_NONDURABLE_YOY" hidden="1">"c7276"</definedName>
    <definedName name="IQ_CONSUMER_SPENDING_NONDURABLE_YOY_FC" hidden="1">"c8156"</definedName>
    <definedName name="IQ_CONSUMER_SPENDING_POP" hidden="1">"c7054"</definedName>
    <definedName name="IQ_CONSUMER_SPENDING_POP_FC" hidden="1">"c7934"</definedName>
    <definedName name="IQ_CONSUMER_SPENDING_REAL" hidden="1">"c6963"</definedName>
    <definedName name="IQ_CONSUMER_SPENDING_REAL_APR" hidden="1">"c7623"</definedName>
    <definedName name="IQ_CONSUMER_SPENDING_REAL_APR_FC" hidden="1">"c8503"</definedName>
    <definedName name="IQ_CONSUMER_SPENDING_REAL_FC" hidden="1">"c7843"</definedName>
    <definedName name="IQ_CONSUMER_SPENDING_REAL_POP" hidden="1">"c7183"</definedName>
    <definedName name="IQ_CONSUMER_SPENDING_REAL_POP_FC" hidden="1">"c8063"</definedName>
    <definedName name="IQ_CONSUMER_SPENDING_REAL_SAAR" hidden="1">"c6968"</definedName>
    <definedName name="IQ_CONSUMER_SPENDING_REAL_SAAR_APR" hidden="1">"c7628"</definedName>
    <definedName name="IQ_CONSUMER_SPENDING_REAL_SAAR_APR_FC" hidden="1">"c8508"</definedName>
    <definedName name="IQ_CONSUMER_SPENDING_REAL_SAAR_FC" hidden="1">"c7848"</definedName>
    <definedName name="IQ_CONSUMER_SPENDING_REAL_SAAR_POP" hidden="1">"c7188"</definedName>
    <definedName name="IQ_CONSUMER_SPENDING_REAL_SAAR_POP_FC" hidden="1">"c8068"</definedName>
    <definedName name="IQ_CONSUMER_SPENDING_REAL_SAAR_YOY" hidden="1">"c7408"</definedName>
    <definedName name="IQ_CONSUMER_SPENDING_REAL_SAAR_YOY_FC" hidden="1">"c8288"</definedName>
    <definedName name="IQ_CONSUMER_SPENDING_REAL_USD_APR_FC" hidden="1">"c11921"</definedName>
    <definedName name="IQ_CONSUMER_SPENDING_REAL_USD_FC" hidden="1">"c11918"</definedName>
    <definedName name="IQ_CONSUMER_SPENDING_REAL_USD_POP_FC" hidden="1">"c11919"</definedName>
    <definedName name="IQ_CONSUMER_SPENDING_REAL_USD_YOY_FC" hidden="1">"c11920"</definedName>
    <definedName name="IQ_CONSUMER_SPENDING_REAL_YOY" hidden="1">"c7403"</definedName>
    <definedName name="IQ_CONSUMER_SPENDING_REAL_YOY_FC" hidden="1">"c8283"</definedName>
    <definedName name="IQ_CONSUMER_SPENDING_SERVICES" hidden="1">"c6837"</definedName>
    <definedName name="IQ_CONSUMER_SPENDING_SERVICES_APR" hidden="1">"c7497"</definedName>
    <definedName name="IQ_CONSUMER_SPENDING_SERVICES_APR_FC" hidden="1">"c8377"</definedName>
    <definedName name="IQ_CONSUMER_SPENDING_SERVICES_FC" hidden="1">"c7717"</definedName>
    <definedName name="IQ_CONSUMER_SPENDING_SERVICES_POP" hidden="1">"c7057"</definedName>
    <definedName name="IQ_CONSUMER_SPENDING_SERVICES_POP_FC" hidden="1">"c7937"</definedName>
    <definedName name="IQ_CONSUMER_SPENDING_SERVICES_REAL" hidden="1">"c6969"</definedName>
    <definedName name="IQ_CONSUMER_SPENDING_SERVICES_REAL_APR" hidden="1">"c7629"</definedName>
    <definedName name="IQ_CONSUMER_SPENDING_SERVICES_REAL_APR_FC" hidden="1">"c8509"</definedName>
    <definedName name="IQ_CONSUMER_SPENDING_SERVICES_REAL_FC" hidden="1">"c7849"</definedName>
    <definedName name="IQ_CONSUMER_SPENDING_SERVICES_REAL_POP" hidden="1">"c7189"</definedName>
    <definedName name="IQ_CONSUMER_SPENDING_SERVICES_REAL_POP_FC" hidden="1">"c8069"</definedName>
    <definedName name="IQ_CONSUMER_SPENDING_SERVICES_REAL_SAAR" hidden="1">"c6970"</definedName>
    <definedName name="IQ_CONSUMER_SPENDING_SERVICES_REAL_SAAR_APR" hidden="1">"c7630"</definedName>
    <definedName name="IQ_CONSUMER_SPENDING_SERVICES_REAL_SAAR_APR_FC" hidden="1">"c8510"</definedName>
    <definedName name="IQ_CONSUMER_SPENDING_SERVICES_REAL_SAAR_FC" hidden="1">"c7850"</definedName>
    <definedName name="IQ_CONSUMER_SPENDING_SERVICES_REAL_SAAR_POP" hidden="1">"c7190"</definedName>
    <definedName name="IQ_CONSUMER_SPENDING_SERVICES_REAL_SAAR_POP_FC" hidden="1">"c8070"</definedName>
    <definedName name="IQ_CONSUMER_SPENDING_SERVICES_REAL_SAAR_YOY" hidden="1">"c7410"</definedName>
    <definedName name="IQ_CONSUMER_SPENDING_SERVICES_REAL_SAAR_YOY_FC" hidden="1">"c8290"</definedName>
    <definedName name="IQ_CONSUMER_SPENDING_SERVICES_REAL_YOY" hidden="1">"c7409"</definedName>
    <definedName name="IQ_CONSUMER_SPENDING_SERVICES_REAL_YOY_FC" hidden="1">"c8289"</definedName>
    <definedName name="IQ_CONSUMER_SPENDING_SERVICES_YOY" hidden="1">"c7277"</definedName>
    <definedName name="IQ_CONSUMER_SPENDING_SERVICES_YOY_FC" hidden="1">"c8157"</definedName>
    <definedName name="IQ_CONSUMER_SPENDING_YOY" hidden="1">"c7274"</definedName>
    <definedName name="IQ_CONSUMER_SPENDING_YOY_FC" hidden="1">"c8154"</definedName>
    <definedName name="IQ_CONTRACTS_OTHER_COMMODITIES_EQUITIES._FDIC" hidden="1">"c6522"</definedName>
    <definedName name="IQ_CONTRACTS_OTHER_COMMODITIES_EQUITIES_FDIC" hidden="1">"c6522"</definedName>
    <definedName name="IQ_CONV_DATE" hidden="1">"c2191"</definedName>
    <definedName name="IQ_CONV_EXP_DATE" hidden="1">"c3043"</definedName>
    <definedName name="IQ_CONV_PREMIUM" hidden="1">"c2195"</definedName>
    <definedName name="IQ_CONV_PRICE" hidden="1">"c2193"</definedName>
    <definedName name="IQ_CONV_RATE" hidden="1">"c2192"</definedName>
    <definedName name="IQ_CONV_RATIO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SION_COMMON_FFIEC" hidden="1">"c12964"</definedName>
    <definedName name="IQ_CONVERSION_PREF_FFIEC" hidden="1">"c12962"</definedName>
    <definedName name="IQ_CONVERT" hidden="1">"c2536"</definedName>
    <definedName name="IQ_CONVERT_PCT" hidden="1">"c2537"</definedName>
    <definedName name="IQ_CONVEXITY" hidden="1">"c2182"</definedName>
    <definedName name="IQ_CONVEYED_TO_OTHERS_FDIC" hidden="1">"c6534"</definedName>
    <definedName name="IQ_CORE_CAPITAL_RATIO_FDIC" hidden="1">"c6745"</definedName>
    <definedName name="IQ_CORE_DEPOSITS_ASSETS_TOT_FFIEC" hidden="1">"c13442"</definedName>
    <definedName name="IQ_CORP_GOODS_PRICE_INDEX_APR_FC_UNUSED" hidden="1">"c8381"</definedName>
    <definedName name="IQ_CORP_GOODS_PRICE_INDEX_APR_FC_UNUSED_UNUSED_UNUSED" hidden="1">"c8381"</definedName>
    <definedName name="IQ_CORP_GOODS_PRICE_INDEX_APR_UNUSED" hidden="1">"c7501"</definedName>
    <definedName name="IQ_CORP_GOODS_PRICE_INDEX_APR_UNUSED_UNUSED_UNUSED" hidden="1">"c7501"</definedName>
    <definedName name="IQ_CORP_GOODS_PRICE_INDEX_FC_UNUSED" hidden="1">"c7721"</definedName>
    <definedName name="IQ_CORP_GOODS_PRICE_INDEX_FC_UNUSED_UNUSED_UNUSED" hidden="1">"c7721"</definedName>
    <definedName name="IQ_CORP_GOODS_PRICE_INDEX_POP_FC_UNUSED" hidden="1">"c7941"</definedName>
    <definedName name="IQ_CORP_GOODS_PRICE_INDEX_POP_FC_UNUSED_UNUSED_UNUSED" hidden="1">"c7941"</definedName>
    <definedName name="IQ_CORP_GOODS_PRICE_INDEX_POP_UNUSED" hidden="1">"c7061"</definedName>
    <definedName name="IQ_CORP_GOODS_PRICE_INDEX_POP_UNUSED_UNUSED_UNUSED" hidden="1">"c7061"</definedName>
    <definedName name="IQ_CORP_GOODS_PRICE_INDEX_UNUSED" hidden="1">"c6841"</definedName>
    <definedName name="IQ_CORP_GOODS_PRICE_INDEX_UNUSED_UNUSED_UNUSED" hidden="1">"c6841"</definedName>
    <definedName name="IQ_CORP_GOODS_PRICE_INDEX_YOY_FC_UNUSED" hidden="1">"c8161"</definedName>
    <definedName name="IQ_CORP_GOODS_PRICE_INDEX_YOY_FC_UNUSED_UNUSED_UNUSED" hidden="1">"c8161"</definedName>
    <definedName name="IQ_CORP_GOODS_PRICE_INDEX_YOY_UNUSED" hidden="1">"c7281"</definedName>
    <definedName name="IQ_CORP_GOODS_PRICE_INDEX_YOY_UNUSED_UNUSED_UNUSED" hidden="1">"c7281"</definedName>
    <definedName name="IQ_CORP_PROFITS" hidden="1">"c6843"</definedName>
    <definedName name="IQ_CORP_PROFITS_AFTER_TAX_SAAR" hidden="1">"c6842"</definedName>
    <definedName name="IQ_CORP_PROFITS_AFTER_TAX_SAAR_APR" hidden="1">"c7502"</definedName>
    <definedName name="IQ_CORP_PROFITS_AFTER_TAX_SAAR_APR_FC" hidden="1">"c8382"</definedName>
    <definedName name="IQ_CORP_PROFITS_AFTER_TAX_SAAR_FC" hidden="1">"c7722"</definedName>
    <definedName name="IQ_CORP_PROFITS_AFTER_TAX_SAAR_POP" hidden="1">"c7062"</definedName>
    <definedName name="IQ_CORP_PROFITS_AFTER_TAX_SAAR_POP_FC" hidden="1">"c7942"</definedName>
    <definedName name="IQ_CORP_PROFITS_AFTER_TAX_SAAR_YOY" hidden="1">"c7282"</definedName>
    <definedName name="IQ_CORP_PROFITS_AFTER_TAX_SAAR_YOY_FC" hidden="1">"c8162"</definedName>
    <definedName name="IQ_CORP_PROFITS_APR" hidden="1">"c7503"</definedName>
    <definedName name="IQ_CORP_PROFITS_APR_FC" hidden="1">"c8383"</definedName>
    <definedName name="IQ_CORP_PROFITS_FC" hidden="1">"c7723"</definedName>
    <definedName name="IQ_CORP_PROFITS_POP" hidden="1">"c7063"</definedName>
    <definedName name="IQ_CORP_PROFITS_POP_FC" hidden="1">"c7943"</definedName>
    <definedName name="IQ_CORP_PROFITS_SAAR" hidden="1">"c6844"</definedName>
    <definedName name="IQ_CORP_PROFITS_SAAR_APR" hidden="1">"c7504"</definedName>
    <definedName name="IQ_CORP_PROFITS_SAAR_APR_FC" hidden="1">"c8384"</definedName>
    <definedName name="IQ_CORP_PROFITS_SAAR_FC" hidden="1">"c7724"</definedName>
    <definedName name="IQ_CORP_PROFITS_SAAR_POP" hidden="1">"c7064"</definedName>
    <definedName name="IQ_CORP_PROFITS_SAAR_POP_FC" hidden="1">"c7944"</definedName>
    <definedName name="IQ_CORP_PROFITS_SAAR_YOY" hidden="1">"c7284"</definedName>
    <definedName name="IQ_CORP_PROFITS_SAAR_YOY_FC" hidden="1">"c8164"</definedName>
    <definedName name="IQ_CORP_PROFITS_YOY" hidden="1">"c7283"</definedName>
    <definedName name="IQ_CORP_PROFITS_YOY_FC" hidden="1">"c8163"</definedName>
    <definedName name="IQ_COST_BORROWED_FUNDS_FFIEC" hidden="1">"c13492"</definedName>
    <definedName name="IQ_COST_BORROWING" hidden="1">"c2936"</definedName>
    <definedName name="IQ_COST_BORROWINGS" hidden="1">"c225"</definedName>
    <definedName name="IQ_COST_CAPITAL_NEW_BUSINESS" hidden="1">"c9968"</definedName>
    <definedName name="IQ_COST_FOREIGN_DEPOSITS_FFIEC" hidden="1">"c13490"</definedName>
    <definedName name="IQ_COST_FUNDS_PURCHASED_FFIEC" hidden="1">"c13491"</definedName>
    <definedName name="IQ_COST_INT_DEPOSITS_FFIEC" hidden="1">"c13489"</definedName>
    <definedName name="IQ_COST_OF_FUNDING_ASSETS_FDIC" hidden="1">"c6725"</definedName>
    <definedName name="IQ_COST_REV" hidden="1">"c226"</definedName>
    <definedName name="IQ_COST_REVENUE" hidden="1">"c226"</definedName>
    <definedName name="IQ_COST_SAVINGS" hidden="1">"c227"</definedName>
    <definedName name="IQ_COST_SERVICE" hidden="1">"c228"</definedName>
    <definedName name="IQ_COST_SOLVENCY_CAPITAL_COVERED" hidden="1">"c9965"</definedName>
    <definedName name="IQ_COST_SOLVENCY_CAPITAL_GROUP" hidden="1">"c9951"</definedName>
    <definedName name="IQ_COST_TOTAL_BORROWINGS" hidden="1">"c229"</definedName>
    <definedName name="IQ_COUNTRY_NAME" hidden="1">"c230"</definedName>
    <definedName name="IQ_COUNTRY_NAME_ECON" hidden="1">"c11752"</definedName>
    <definedName name="IQ_COUPON_FORMULA" hidden="1">"c8965"</definedName>
    <definedName name="IQ_COVERED_POPS" hidden="1">"c2124"</definedName>
    <definedName name="IQ_CP" hidden="1">"c2495"</definedName>
    <definedName name="IQ_CP_PCT" hidden="1">"c2496"</definedName>
    <definedName name="IQ_CPI" hidden="1">"c6845"</definedName>
    <definedName name="IQ_CPI_APR" hidden="1">"c7505"</definedName>
    <definedName name="IQ_CPI_APR_FC" hidden="1">"c8385"</definedName>
    <definedName name="IQ_CPI_CORE" hidden="1">"c6838"</definedName>
    <definedName name="IQ_CPI_CORE_APR" hidden="1">"c7498"</definedName>
    <definedName name="IQ_CPI_CORE_POP" hidden="1">"c7058"</definedName>
    <definedName name="IQ_CPI_CORE_YOY" hidden="1">"c7278"</definedName>
    <definedName name="IQ_CPI_FC" hidden="1">"c7725"</definedName>
    <definedName name="IQ_CPI_POP" hidden="1">"c7065"</definedName>
    <definedName name="IQ_CPI_POP_FC" hidden="1">"c7945"</definedName>
    <definedName name="IQ_CPI_YOY" hidden="1">"c7285"</definedName>
    <definedName name="IQ_CPI_YOY_FC" hidden="1">"c8165"</definedName>
    <definedName name="IQ_CQ" hidden="1">5000</definedName>
    <definedName name="IQ_CREDIT_CARD_CHARGE_OFFS_FDIC" hidden="1">"c6652"</definedName>
    <definedName name="IQ_CREDIT_CARD_FEE_BNK" hidden="1">"c231"</definedName>
    <definedName name="IQ_CREDIT_CARD_FEE_FIN" hidden="1">"c1583"</definedName>
    <definedName name="IQ_CREDIT_CARD_GROSS_LOANS_FFIEC" hidden="1">"c13412"</definedName>
    <definedName name="IQ_CREDIT_CARD_INTERCHANGE_FEES_FFIEC" hidden="1">"c13046"</definedName>
    <definedName name="IQ_CREDIT_CARD_LINES_FDIC" hidden="1">"c6525"</definedName>
    <definedName name="IQ_CREDIT_CARD_LINES_UNUSED_FFIEC" hidden="1">"c13242"</definedName>
    <definedName name="IQ_CREDIT_CARD_LOANS_CHARGE_OFFS_FFIEC" hidden="1">"c13180"</definedName>
    <definedName name="IQ_CREDIT_CARD_LOANS_DUE_30_89_FFIEC" hidden="1">"c13272"</definedName>
    <definedName name="IQ_CREDIT_CARD_LOANS_DUE_90_FFIEC" hidden="1">"c13298"</definedName>
    <definedName name="IQ_CREDIT_CARD_LOANS_FDIC" hidden="1">"c6319"</definedName>
    <definedName name="IQ_CREDIT_CARD_LOANS_NON_ACCRUAL_FFIEC" hidden="1">"c13324"</definedName>
    <definedName name="IQ_CREDIT_CARD_LOANS_RECOV_FFIEC" hidden="1">"c13202"</definedName>
    <definedName name="IQ_CREDIT_CARD_NET_CHARGE_OFFS_FDIC" hidden="1">"c6654"</definedName>
    <definedName name="IQ_CREDIT_CARD_RECOVERIES_FDIC" hidden="1">"c6653"</definedName>
    <definedName name="IQ_CREDIT_CARD_RISK_BASED_FFIEC" hidden="1">"c13433"</definedName>
    <definedName name="IQ_CREDIT_CARDS_CONSUMER_LOANS_FFIEC" hidden="1">"c12822"</definedName>
    <definedName name="IQ_CREDIT_CARDS_LL_REC_FFIEC" hidden="1">"c12889"</definedName>
    <definedName name="IQ_CREDIT_CARDS_LOANS_TRADING_DOM_FFIEC" hidden="1">"c12933"</definedName>
    <definedName name="IQ_CREDIT_EXPOSURE" hidden="1">"c10038"</definedName>
    <definedName name="IQ_CREDIT_EXPOSURE_FFIEC" hidden="1">"c13062"</definedName>
    <definedName name="IQ_CREDIT_LOSS_CF" hidden="1">"c232"</definedName>
    <definedName name="IQ_CREDIT_LOSS_PROVISION_NET_CHARGE_OFFS_FDIC" hidden="1">"c6734"</definedName>
    <definedName name="IQ_CREDIT_LOSSES_DERIVATIVES_FFIEC" hidden="1">"c13068"</definedName>
    <definedName name="IQ_CREDIT_OPTIONS_DERIVATIVES_BENEFICIARY_FFIEC" hidden="1">"c13121"</definedName>
    <definedName name="IQ_CREDIT_OPTIONS_DERIVATIVES_GUARANTOR_FFIEC" hidden="1">"c13114"</definedName>
    <definedName name="IQ_CUMULATIVE_PREFERREDS_T2_FFIEC" hidden="1">"c13145"</definedName>
    <definedName name="IQ_CUMULATIVE_SPLIT_FACTOR" hidden="1">"c2094"</definedName>
    <definedName name="IQ_CURR_ACCT_BALANCE_APR_FC_UNUSED" hidden="1">"c8387"</definedName>
    <definedName name="IQ_CURR_ACCT_BALANCE_APR_FC_UNUSED_UNUSED_UNUSED" hidden="1">"c8387"</definedName>
    <definedName name="IQ_CURR_ACCT_BALANCE_APR_UNUSED" hidden="1">"c7507"</definedName>
    <definedName name="IQ_CURR_ACCT_BALANCE_APR_UNUSED_UNUSED_UNUSED" hidden="1">"c7507"</definedName>
    <definedName name="IQ_CURR_ACCT_BALANCE_FC_UNUSED" hidden="1">"c7727"</definedName>
    <definedName name="IQ_CURR_ACCT_BALANCE_FC_UNUSED_UNUSED_UNUSED" hidden="1">"c7727"</definedName>
    <definedName name="IQ_CURR_ACCT_BALANCE_PCT" hidden="1">"c6846"</definedName>
    <definedName name="IQ_CURR_ACCT_BALANCE_PCT_FC" hidden="1">"c7726"</definedName>
    <definedName name="IQ_CURR_ACCT_BALANCE_PCT_POP" hidden="1">"c7066"</definedName>
    <definedName name="IQ_CURR_ACCT_BALANCE_PCT_POP_FC" hidden="1">"c7946"</definedName>
    <definedName name="IQ_CURR_ACCT_BALANCE_PCT_YOY" hidden="1">"c7286"</definedName>
    <definedName name="IQ_CURR_ACCT_BALANCE_PCT_YOY_FC" hidden="1">"c8166"</definedName>
    <definedName name="IQ_CURR_ACCT_BALANCE_POP_FC_UNUSED" hidden="1">"c7947"</definedName>
    <definedName name="IQ_CURR_ACCT_BALANCE_POP_FC_UNUSED_UNUSED_UNUSED" hidden="1">"c7947"</definedName>
    <definedName name="IQ_CURR_ACCT_BALANCE_POP_UNUSED" hidden="1">"c7067"</definedName>
    <definedName name="IQ_CURR_ACCT_BALANCE_POP_UNUSED_UNUSED_UNUSED" hidden="1">"c7067"</definedName>
    <definedName name="IQ_CURR_ACCT_BALANCE_SAAR" hidden="1">"c6848"</definedName>
    <definedName name="IQ_CURR_ACCT_BALANCE_SAAR_APR" hidden="1">"c7508"</definedName>
    <definedName name="IQ_CURR_ACCT_BALANCE_SAAR_APR_FC" hidden="1">"c8388"</definedName>
    <definedName name="IQ_CURR_ACCT_BALANCE_SAAR_FC" hidden="1">"c7728"</definedName>
    <definedName name="IQ_CURR_ACCT_BALANCE_SAAR_POP" hidden="1">"c7068"</definedName>
    <definedName name="IQ_CURR_ACCT_BALANCE_SAAR_POP_FC" hidden="1">"c7948"</definedName>
    <definedName name="IQ_CURR_ACCT_BALANCE_SAAR_USD_APR_FC" hidden="1">"c11797"</definedName>
    <definedName name="IQ_CURR_ACCT_BALANCE_SAAR_USD_FC" hidden="1">"c11794"</definedName>
    <definedName name="IQ_CURR_ACCT_BALANCE_SAAR_USD_POP_FC" hidden="1">"c11795"</definedName>
    <definedName name="IQ_CURR_ACCT_BALANCE_SAAR_USD_YOY_FC" hidden="1">"c11796"</definedName>
    <definedName name="IQ_CURR_ACCT_BALANCE_SAAR_YOY" hidden="1">"c7288"</definedName>
    <definedName name="IQ_CURR_ACCT_BALANCE_SAAR_YOY_FC" hidden="1">"c8168"</definedName>
    <definedName name="IQ_CURR_ACCT_BALANCE_UNUSED" hidden="1">"c6847"</definedName>
    <definedName name="IQ_CURR_ACCT_BALANCE_UNUSED_UNUSED_UNUSED" hidden="1">"c6847"</definedName>
    <definedName name="IQ_CURR_ACCT_BALANCE_USD" hidden="1">"c11786"</definedName>
    <definedName name="IQ_CURR_ACCT_BALANCE_USD_APR" hidden="1">"c11789"</definedName>
    <definedName name="IQ_CURR_ACCT_BALANCE_USD_APR_FC" hidden="1">"c11793"</definedName>
    <definedName name="IQ_CURR_ACCT_BALANCE_USD_FC" hidden="1">"c11790"</definedName>
    <definedName name="IQ_CURR_ACCT_BALANCE_USD_POP" hidden="1">"c11787"</definedName>
    <definedName name="IQ_CURR_ACCT_BALANCE_USD_POP_FC" hidden="1">"c11791"</definedName>
    <definedName name="IQ_CURR_ACCT_BALANCE_USD_YOY" hidden="1">"c11788"</definedName>
    <definedName name="IQ_CURR_ACCT_BALANCE_USD_YOY_FC" hidden="1">"c11792"</definedName>
    <definedName name="IQ_CURR_ACCT_BALANCE_YOY_FC_UNUSED" hidden="1">"c8167"</definedName>
    <definedName name="IQ_CURR_ACCT_BALANCE_YOY_FC_UNUSED_UNUSED_UNUSED" hidden="1">"c8167"</definedName>
    <definedName name="IQ_CURR_ACCT_BALANCE_YOY_UNUSED" hidden="1">"c7287"</definedName>
    <definedName name="IQ_CURR_ACCT_BALANCE_YOY_UNUSED_UNUSED_UNUSED" hidden="1">"c7287"</definedName>
    <definedName name="IQ_CURR_ACCT_INC_RECEIPTS" hidden="1">"c6849"</definedName>
    <definedName name="IQ_CURR_ACCT_INC_RECEIPTS_APR" hidden="1">"c7509"</definedName>
    <definedName name="IQ_CURR_ACCT_INC_RECEIPTS_APR_FC" hidden="1">"c8389"</definedName>
    <definedName name="IQ_CURR_ACCT_INC_RECEIPTS_FC" hidden="1">"c7729"</definedName>
    <definedName name="IQ_CURR_ACCT_INC_RECEIPTS_POP" hidden="1">"c7069"</definedName>
    <definedName name="IQ_CURR_ACCT_INC_RECEIPTS_POP_FC" hidden="1">"c7949"</definedName>
    <definedName name="IQ_CURR_ACCT_INC_RECEIPTS_YOY" hidden="1">"c7289"</definedName>
    <definedName name="IQ_CURR_ACCT_INC_RECEIPTS_YOY_FC" hidden="1">"c8169"</definedName>
    <definedName name="IQ_CURR_DOMESTIC_TAXES" hidden="1">"c2074"</definedName>
    <definedName name="IQ_CURR_FOREIGN_TAXES" hidden="1">"c2075"</definedName>
    <definedName name="IQ_CURRENCY_COIN_DOMESTIC_FDIC" hidden="1">"c6388"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" hidden="1">"c6205"</definedName>
    <definedName name="IQ_CURRENCY_GAIN_REIT" hidden="1">"c239"</definedName>
    <definedName name="IQ_CURRENCY_GAIN_UTI" hidden="1">"c240"</definedName>
    <definedName name="IQ_CURRENT_BENCHMARK" hidden="1">"c6780"</definedName>
    <definedName name="IQ_CURRENT_BENCHMARK_CIQID" hidden="1">"c6781"</definedName>
    <definedName name="IQ_CURRENT_BENCHMARK_MATURITY" hidden="1">"c6782"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" hidden="1">"c6283"</definedName>
    <definedName name="IQ_CURRENT_PORT_DEBT_REIT" hidden="1">"c1570"</definedName>
    <definedName name="IQ_CURRENT_PORT_DEBT_UTI" hidden="1">"c1571"</definedName>
    <definedName name="IQ_CURRENT_PORT_FHLB_DEBT" hidden="1">"c5657"</definedName>
    <definedName name="IQ_CURRENT_PORT_LEASES" hidden="1">"c245"</definedName>
    <definedName name="IQ_CURRENT_PORT_PCT" hidden="1">"c2541"</definedName>
    <definedName name="IQ_CURRENT_RATIO" hidden="1">"c246"</definedName>
    <definedName name="IQ_CUSTOMER_LIAB_ACCEPTANCES_OUT_FFIEC" hidden="1">"c12835"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" hidden="1">"c6206"</definedName>
    <definedName name="IQ_DA_CF_REIT" hidden="1">"c254"</definedName>
    <definedName name="IQ_DA_CF_UTI" hidden="1">"c255"</definedName>
    <definedName name="IQ_DA_EBITDA" hidden="1">"c5528"</definedName>
    <definedName name="IQ_DA_FIN" hidden="1">"c256"</definedName>
    <definedName name="IQ_DA_INS" hidden="1">"c257"</definedName>
    <definedName name="IQ_DA_RE" hidden="1">"c6207"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" hidden="1">"c6208"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" hidden="1">"c6209"</definedName>
    <definedName name="IQ_DA_SUPPL_REIT" hidden="1">"c270"</definedName>
    <definedName name="IQ_DA_SUPPL_UTI" hidden="1">"c271"</definedName>
    <definedName name="IQ_DA_UTI" hidden="1">"c272"</definedName>
    <definedName name="IQ_DAILY" hidden="1">500000</definedName>
    <definedName name="IQ_DATA_PROCESSING_EXP_FFIEC" hidden="1">"c13047"</definedName>
    <definedName name="IQ_DATED_DATE" hidden="1">"c2185"</definedName>
    <definedName name="IQ_DAY_COUNT" hidden="1">"c2161"</definedName>
    <definedName name="IQ_DAYS_COVER_SHORT" hidden="1">"c1578"</definedName>
    <definedName name="IQ_DAYS_DELAY" hidden="1">"c8963"</definedName>
    <definedName name="IQ_DAYS_INVENTORY_OUT" hidden="1">"c273"</definedName>
    <definedName name="IQ_DAYS_PAY_OUTST" hidden="1">"c274"</definedName>
    <definedName name="IQ_DAYS_PAYABLE_OUT" hidden="1">"c274"</definedName>
    <definedName name="IQ_DAYS_SALES_OUT" hidden="1">"c275"</definedName>
    <definedName name="IQ_DAYS_SALES_OUTST" hidden="1">"c275"</definedName>
    <definedName name="IQ_DEBT_1_5_INVEST_SECURITIES_FFIEC" hidden="1">"c13465"</definedName>
    <definedName name="IQ_DEBT_ADJ" hidden="1">"c2515"</definedName>
    <definedName name="IQ_DEBT_ADJ_PCT" hidden="1">"c2516"</definedName>
    <definedName name="IQ_DEBT_EQUIV_NET_PBO" hidden="1">"c2938"</definedName>
    <definedName name="IQ_DEBT_EQUIV_OPER_LEASE" hidden="1">"c2935"</definedName>
    <definedName name="IQ_DEBT_LESS_1YR_INVEST_SECURITIES_FFIEC" hidden="1">"c13464"</definedName>
    <definedName name="IQ_DEBT_MATURING_MORE_THAN_ONE_YEAR_FFIEC" hidden="1">"c13164"</definedName>
    <definedName name="IQ_DEBT_MATURING_WITHIN_ONE_YEAR_FFIEC" hidden="1">"c13163"</definedName>
    <definedName name="IQ_DEBT_SEC_OVER_5YR_INVEST_SECURITIES_FFIEC" hidden="1">"c13466"</definedName>
    <definedName name="IQ_DEBT_SECURITIES_FOREIGN_FFIEC" hidden="1">"c13484"</definedName>
    <definedName name="IQ_DEBT_SECURITIES_OTHER_ASSETS_DUE_30_89_FFIEC" hidden="1">"c13279"</definedName>
    <definedName name="IQ_DEBT_SECURITIES_OTHER_ASSETS_DUE_90_FFIEC" hidden="1">"c13305"</definedName>
    <definedName name="IQ_DEBT_SECURITIES_OTHER_ASSETS_NON_ACCRUAL_FFIEC" hidden="1">"c13331"</definedName>
    <definedName name="IQ_DECREASE_INT_EXPENSE_FFIEC" hidden="1">"c13064"</definedName>
    <definedName name="IQ_DEDUCTIONS_TOTAL_RISK_BASED_CAPITAL_FFIEC" hidden="1">"c13152"</definedName>
    <definedName name="IQ_DEF_ACQ_CST" hidden="1">"c301"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" hidden="1">"c6210"</definedName>
    <definedName name="IQ_DEF_CHARGES_LT_REIT" hidden="1">"c297"</definedName>
    <definedName name="IQ_DEF_CHARGES_LT_UTI" hidden="1">"c298"</definedName>
    <definedName name="IQ_DEF_CHARGES_RE" hidden="1">"c6211"</definedName>
    <definedName name="IQ_DEF_CHARGES_REIT" hidden="1">"c299"</definedName>
    <definedName name="IQ_DEF_CONTRIBUTION_TOTAL_COST" hidden="1">"c300"</definedName>
    <definedName name="IQ_DEF_INC_TAX" hidden="1">"c313"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SPENDING_REAL_SAAR" hidden="1">"c6971"</definedName>
    <definedName name="IQ_DEF_SPENDING_REAL_SAAR_APR" hidden="1">"c7631"</definedName>
    <definedName name="IQ_DEF_SPENDING_REAL_SAAR_APR_FC" hidden="1">"c8511"</definedName>
    <definedName name="IQ_DEF_SPENDING_REAL_SAAR_FC" hidden="1">"c7851"</definedName>
    <definedName name="IQ_DEF_SPENDING_REAL_SAAR_POP" hidden="1">"c7191"</definedName>
    <definedName name="IQ_DEF_SPENDING_REAL_SAAR_POP_FC" hidden="1">"c8071"</definedName>
    <definedName name="IQ_DEF_SPENDING_REAL_SAAR_YOY" hidden="1">"c7411"</definedName>
    <definedName name="IQ_DEF_SPENDING_REAL_SAAR_YOY_FC" hidden="1">"c8291"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" hidden="1">"c6212"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" hidden="1">"c6213"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"c315"</definedName>
    <definedName name="IQ_DEFERRED_TAX_ASSETS_FFIEC" hidden="1">"c12843"</definedName>
    <definedName name="IQ_DEFERRED_TAX_ASSETS_T1_FFIEC" hidden="1">"c13141"</definedName>
    <definedName name="IQ_DEFERRED_TAX_LIAB_FFIEC" hidden="1">"c12870"</definedName>
    <definedName name="IQ_DEFERRED_TAXES" hidden="1">"c147"</definedName>
    <definedName name="IQ_DEMAND_DEP" hidden="1">"c320"</definedName>
    <definedName name="IQ_DEMAND_DEPOSITS_COMMERCIAL_BANK_SUBS_FFIEC" hidden="1">"c12945"</definedName>
    <definedName name="IQ_DEMAND_DEPOSITS_FDIC" hidden="1">"c6489"</definedName>
    <definedName name="IQ_DEPOSIT_ACCOUNTS_LESS_THAN_100K_FDIC" hidden="1">"c6494"</definedName>
    <definedName name="IQ_DEPOSIT_ACCOUNTS_MORE_THAN_100K_FDIC" hidden="1">"c6492"</definedName>
    <definedName name="IQ_DEPOSITORY_INST_ACCEPTANCES_LL_REC_DOM_FFIEC" hidden="1">"c12908"</definedName>
    <definedName name="IQ_DEPOSITORY_INST_GROSS_LOANS_FFIEC" hidden="1">"c13409"</definedName>
    <definedName name="IQ_DEPOSITORY_INST_RISK_BASED_FFIEC" hidden="1">"c13430"</definedName>
    <definedName name="IQ_DEPOSITORY_INSTITUTIONS_CHARGE_OFFS_FDIC" hidden="1">"c6596"</definedName>
    <definedName name="IQ_DEPOSITORY_INSTITUTIONS_NET_CHARGE_OFFS_FDIC" hidden="1">"c6634"</definedName>
    <definedName name="IQ_DEPOSITORY_INSTITUTIONS_RECOVERIES_FDIC" hidden="1">"c6615"</definedName>
    <definedName name="IQ_DEPOSITS_100K_MORE_ASSETS_TOT_FFIEC" hidden="1">"c13444"</definedName>
    <definedName name="IQ_DEPOSITS_DOM_FFIEC" hidden="1">"c12850"</definedName>
    <definedName name="IQ_DEPOSITS_FAIR_VALUE_TOT_FFIEC" hidden="1">"c13213"</definedName>
    <definedName name="IQ_DEPOSITS_FIN" hidden="1">"c321"</definedName>
    <definedName name="IQ_DEPOSITS_FOREIGN_FFIEC" hidden="1">"c12853"</definedName>
    <definedName name="IQ_DEPOSITS_HELD_DOMESTIC_FDIC" hidden="1">"c6340"</definedName>
    <definedName name="IQ_DEPOSITS_HELD_FOREIGN_FDIC" hidden="1">"c6341"</definedName>
    <definedName name="IQ_DEPOSITS_INTEREST_SECURITIES" hidden="1">"c5509"</definedName>
    <definedName name="IQ_DEPOSITS_LESS_100K_COMMERCIAL_BANK_SUBS_FFIEC" hidden="1">"c12948"</definedName>
    <definedName name="IQ_DEPOSITS_LESS_THAN_100K_AFTER_THREE_YEARS_FDIC" hidden="1">"c6464"</definedName>
    <definedName name="IQ_DEPOSITS_LESS_THAN_100K_THREE_MONTHS_FDIC" hidden="1">"c6461"</definedName>
    <definedName name="IQ_DEPOSITS_LESS_THAN_100K_THREE_YEARS_FDIC" hidden="1">"c6463"</definedName>
    <definedName name="IQ_DEPOSITS_LESS_THAN_100K_TWELVE_MONTHS_FDIC" hidden="1">"c6462"</definedName>
    <definedName name="IQ_DEPOSITS_LEVEL_1_FFIEC" hidden="1">"c13221"</definedName>
    <definedName name="IQ_DEPOSITS_LEVEL_2_FFIEC" hidden="1">"c13229"</definedName>
    <definedName name="IQ_DEPOSITS_LEVEL_3_FFIEC" hidden="1">"c13237"</definedName>
    <definedName name="IQ_DEPOSITS_MORE_100K_COMMERCIAL_BANK_SUBS_FFIEC" hidden="1">"c12949"</definedName>
    <definedName name="IQ_DEPOSITS_MORE_THAN_100K_AFTER_THREE_YEARS_FDIC" hidden="1">"c6469"</definedName>
    <definedName name="IQ_DEPOSITS_MORE_THAN_100K_THREE_MONTHS_FDIC" hidden="1">"c6466"</definedName>
    <definedName name="IQ_DEPOSITS_MORE_THAN_100K_THREE_YEARS_FDIC" hidden="1">"c6468"</definedName>
    <definedName name="IQ_DEPOSITS_MORE_THAN_100K_TWELVE_MONTHS_FDIC" hidden="1">"c6467"</definedName>
    <definedName name="IQ_DEPRE_AMORT" hidden="1">"c247"</definedName>
    <definedName name="IQ_DEPRE_AMORT_SUPPL" hidden="1">"c1593"</definedName>
    <definedName name="IQ_DEPRE_DEPLE" hidden="1">"c261"</definedName>
    <definedName name="IQ_DEPRE_SUPP" hidden="1">"c1443"</definedName>
    <definedName name="IQ_DERIVATIVES_FDIC" hidden="1">"c6523"</definedName>
    <definedName name="IQ_DERIVATIVES_NEGATIVE_FAIR_VALUE_DOM_FFIEC" hidden="1">"c12943"</definedName>
    <definedName name="IQ_DERIVATIVES_NEGATIVE_VALUE_FFIEC" hidden="1">"c12861"</definedName>
    <definedName name="IQ_DERIVATIVES_POS_FAIR_VALUE_FFIEC" hidden="1">"c12827"</definedName>
    <definedName name="IQ_DERIVATIVES_POSITIVE_FAIR_VALUE_TRADING_DOM_FFIEC" hidden="1">"c12938"</definedName>
    <definedName name="IQ_DESCRIPTION_LONG" hidden="1">"c322"</definedName>
    <definedName name="IQ_DEVELOP_LAND" hidden="1">"c323"</definedName>
    <definedName name="IQ_DIFF_LASTCLOSE_TARGET_PRICE" hidden="1">"c1854"</definedName>
    <definedName name="IQ_DIFF_LASTCLOSE_TARGET_PRICE_CIQ" hidden="1">"c4767"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RECTORS_FEES_FFIEC" hidden="1">"c13049"</definedName>
    <definedName name="IQ_DISALLOWED_DEFERRED_TAX_ASSETS_FFIEC" hidden="1">"c13157"</definedName>
    <definedName name="IQ_DISALLOWED_GOODWILL_INTANGIBLE_ASSETS_FFIEC" hidden="1">"c13155"</definedName>
    <definedName name="IQ_DISALLOWED_GOODWILL_INTANGIBLES_T1_FFIEC" hidden="1">"c13137"</definedName>
    <definedName name="IQ_DISALLOWED_SERVICING_ASSETS_FFIEC" hidden="1">"c13156"</definedName>
    <definedName name="IQ_DISALLOWED_SERVICING_ASSETS_T1_FFIEC" hidden="1">"c13140"</definedName>
    <definedName name="IQ_DISCONT_OPER" hidden="1">"c333"</definedName>
    <definedName name="IQ_DISCOUNT_RATE_PENSION_DOMESTIC" hidden="1">"c327"</definedName>
    <definedName name="IQ_DISCOUNT_RATE_PENSION_FOREIGN" hidden="1">"c328"</definedName>
    <definedName name="IQ_DISPOSABLE_PERSONAL_INC" hidden="1">"c6850"</definedName>
    <definedName name="IQ_DISPOSABLE_PERSONAL_INC_APR" hidden="1">"c7510"</definedName>
    <definedName name="IQ_DISPOSABLE_PERSONAL_INC_APR_FC" hidden="1">"c8390"</definedName>
    <definedName name="IQ_DISPOSABLE_PERSONAL_INC_FC" hidden="1">"c7730"</definedName>
    <definedName name="IQ_DISPOSABLE_PERSONAL_INC_POP" hidden="1">"c7070"</definedName>
    <definedName name="IQ_DISPOSABLE_PERSONAL_INC_POP_FC" hidden="1">"c7950"</definedName>
    <definedName name="IQ_DISPOSABLE_PERSONAL_INC_REAL" hidden="1">"c11922"</definedName>
    <definedName name="IQ_DISPOSABLE_PERSONAL_INC_REAL_APR" hidden="1">"c11925"</definedName>
    <definedName name="IQ_DISPOSABLE_PERSONAL_INC_REAL_POP" hidden="1">"c11923"</definedName>
    <definedName name="IQ_DISPOSABLE_PERSONAL_INC_REAL_YOY" hidden="1">"c11924"</definedName>
    <definedName name="IQ_DISPOSABLE_PERSONAL_INC_SAAR" hidden="1">"c6851"</definedName>
    <definedName name="IQ_DISPOSABLE_PERSONAL_INC_SAAR_APR" hidden="1">"c7511"</definedName>
    <definedName name="IQ_DISPOSABLE_PERSONAL_INC_SAAR_APR_FC" hidden="1">"c8391"</definedName>
    <definedName name="IQ_DISPOSABLE_PERSONAL_INC_SAAR_FC" hidden="1">"c7731"</definedName>
    <definedName name="IQ_DISPOSABLE_PERSONAL_INC_SAAR_POP" hidden="1">"c7071"</definedName>
    <definedName name="IQ_DISPOSABLE_PERSONAL_INC_SAAR_POP_FC" hidden="1">"c7951"</definedName>
    <definedName name="IQ_DISPOSABLE_PERSONAL_INC_SAAR_USD_APR_FC" hidden="1">"c11805"</definedName>
    <definedName name="IQ_DISPOSABLE_PERSONAL_INC_SAAR_USD_FC" hidden="1">"c11802"</definedName>
    <definedName name="IQ_DISPOSABLE_PERSONAL_INC_SAAR_USD_POP_FC" hidden="1">"c11803"</definedName>
    <definedName name="IQ_DISPOSABLE_PERSONAL_INC_SAAR_USD_YOY_FC" hidden="1">"c11804"</definedName>
    <definedName name="IQ_DISPOSABLE_PERSONAL_INC_SAAR_YOY" hidden="1">"c7291"</definedName>
    <definedName name="IQ_DISPOSABLE_PERSONAL_INC_SAAR_YOY_FC" hidden="1">"c8171"</definedName>
    <definedName name="IQ_DISPOSABLE_PERSONAL_INC_USD_APR_FC" hidden="1">"c11801"</definedName>
    <definedName name="IQ_DISPOSABLE_PERSONAL_INC_USD_FC" hidden="1">"c11798"</definedName>
    <definedName name="IQ_DISPOSABLE_PERSONAL_INC_USD_POP_FC" hidden="1">"c11799"</definedName>
    <definedName name="IQ_DISPOSABLE_PERSONAL_INC_USD_YOY_FC" hidden="1">"c11800"</definedName>
    <definedName name="IQ_DISPOSABLE_PERSONAL_INC_YOY" hidden="1">"c7290"</definedName>
    <definedName name="IQ_DISPOSABLE_PERSONAL_INC_YOY_FC" hidden="1">"c8170"</definedName>
    <definedName name="IQ_DISTR_EXCESS_EARN" hidden="1">"c329"</definedName>
    <definedName name="IQ_DISTRIBUTABLE_CASH" hidden="1">"c3002"</definedName>
    <definedName name="IQ_DISTRIBUTABLE_CASH_ACT_OR_EST" hidden="1">"c4278"</definedName>
    <definedName name="IQ_DISTRIBUTABLE_CASH_ACT_OR_EST_CIQ" hidden="1">"c4803"</definedName>
    <definedName name="IQ_DISTRIBUTABLE_CASH_PAYOUT" hidden="1">"c3005"</definedName>
    <definedName name="IQ_DISTRIBUTABLE_CASH_SHARE" hidden="1">"c3003"</definedName>
    <definedName name="IQ_DISTRIBUTABLE_CASH_SHARE_ACT_OR_EST" hidden="1">"c4286"</definedName>
    <definedName name="IQ_DISTRIBUTABLE_CASH_SHARE_ACT_OR_EST_CIQ" hidden="1">"c4811"</definedName>
    <definedName name="IQ_DIV_AMOUNT" hidden="1">"c3041"</definedName>
    <definedName name="IQ_DIV_PAYMENT_DATE" hidden="1">"c2205"</definedName>
    <definedName name="IQ_DIV_PAYMENT_TYPE" hidden="1">"c12752"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"c330"</definedName>
    <definedName name="IQ_DIVIDEND_YIELD" hidden="1">"c332"</definedName>
    <definedName name="IQ_DIVIDENDS_DECLARED_COMMON_FDIC" hidden="1">"c6659"</definedName>
    <definedName name="IQ_DIVIDENDS_DECLARED_COMMON_FFIEC" hidden="1">"c12969"</definedName>
    <definedName name="IQ_DIVIDENDS_DECLARED_PREFERRED_FDIC" hidden="1">"c6658"</definedName>
    <definedName name="IQ_DIVIDENDS_DECLARED_PREFERRED_FFIEC" hidden="1">"c12968"</definedName>
    <definedName name="IQ_DIVIDENDS_FDIC" hidden="1">"c6660"</definedName>
    <definedName name="IQ_DIVIDENDS_NET_INCOME_FFIEC" hidden="1">"c13349"</definedName>
    <definedName name="IQ_DIVIDENDS_PAID_DECLARED_PERIOD_COVERED" hidden="1">"c9960"</definedName>
    <definedName name="IQ_DIVIDENDS_PAID_DECLARED_PERIOD_GROUP" hidden="1">"c9946"</definedName>
    <definedName name="IQ_DNB_OTHER_EXP_INC_TAX_US" hidden="1">"c6787"</definedName>
    <definedName name="IQ_DNTM" hidden="1">700000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OC_CLAUSE" hidden="1">"c6032"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CAGR" hidden="1">"c6065"</definedName>
    <definedName name="IQ_DPS_10YR_ANN_GROWTH" hidden="1">"c337"</definedName>
    <definedName name="IQ_DPS_1YR_ANN_GROWTH" hidden="1">"c338"</definedName>
    <definedName name="IQ_DPS_2YR_ANN_CAGR" hidden="1">"c6066"</definedName>
    <definedName name="IQ_DPS_2YR_ANN_GROWTH" hidden="1">"c339"</definedName>
    <definedName name="IQ_DPS_3YR_ANN_CAGR" hidden="1">"c6067"</definedName>
    <definedName name="IQ_DPS_3YR_ANN_GROWTH" hidden="1">"c340"</definedName>
    <definedName name="IQ_DPS_5YR_ANN_CAGR" hidden="1">"c6068"</definedName>
    <definedName name="IQ_DPS_5YR_ANN_GROWTH" hidden="1">"c341"</definedName>
    <definedName name="IQ_DPS_7YR_ANN_CAGR" hidden="1">"c6069"</definedName>
    <definedName name="IQ_DPS_7YR_ANN_GROWTH" hidden="1">"c342"</definedName>
    <definedName name="IQ_DURABLE_INVENTORIES" hidden="1">"c6853"</definedName>
    <definedName name="IQ_DURABLE_INVENTORIES_APR" hidden="1">"c7513"</definedName>
    <definedName name="IQ_DURABLE_INVENTORIES_APR_FC" hidden="1">"c8393"</definedName>
    <definedName name="IQ_DURABLE_INVENTORIES_FC" hidden="1">"c7733"</definedName>
    <definedName name="IQ_DURABLE_INVENTORIES_POP" hidden="1">"c7073"</definedName>
    <definedName name="IQ_DURABLE_INVENTORIES_POP_FC" hidden="1">"c7953"</definedName>
    <definedName name="IQ_DURABLE_INVENTORIES_YOY" hidden="1">"c7293"</definedName>
    <definedName name="IQ_DURABLE_INVENTORIES_YOY_FC" hidden="1">"c8173"</definedName>
    <definedName name="IQ_DURABLE_ORDERS" hidden="1">"c6854"</definedName>
    <definedName name="IQ_DURABLE_ORDERS_APR" hidden="1">"c7514"</definedName>
    <definedName name="IQ_DURABLE_ORDERS_APR_FC" hidden="1">"c8394"</definedName>
    <definedName name="IQ_DURABLE_ORDERS_FC" hidden="1">"c7734"</definedName>
    <definedName name="IQ_DURABLE_ORDERS_POP" hidden="1">"c7074"</definedName>
    <definedName name="IQ_DURABLE_ORDERS_POP_FC" hidden="1">"c7954"</definedName>
    <definedName name="IQ_DURABLE_ORDERS_YOY" hidden="1">"c7294"</definedName>
    <definedName name="IQ_DURABLE_ORDERS_YOY_FC" hidden="1">"c8174"</definedName>
    <definedName name="IQ_DURABLE_SHIPMENTS" hidden="1">"c6855"</definedName>
    <definedName name="IQ_DURABLE_SHIPMENTS_APR" hidden="1">"c7515"</definedName>
    <definedName name="IQ_DURABLE_SHIPMENTS_APR_FC" hidden="1">"c8395"</definedName>
    <definedName name="IQ_DURABLE_SHIPMENTS_FC" hidden="1">"c7735"</definedName>
    <definedName name="IQ_DURABLE_SHIPMENTS_POP" hidden="1">"c7075"</definedName>
    <definedName name="IQ_DURABLE_SHIPMENTS_POP_FC" hidden="1">"c7955"</definedName>
    <definedName name="IQ_DURABLE_SHIPMENTS_YOY" hidden="1">"c7295"</definedName>
    <definedName name="IQ_DURABLE_SHIPMENTS_YOY_FC" hidden="1">"c8175"</definedName>
    <definedName name="IQ_DURATION" hidden="1">"c2181"</definedName>
    <definedName name="IQ_EARNING_ASSET_YIELD" hidden="1">"c343"</definedName>
    <definedName name="IQ_EARNING_ASSETS_AVG_ASSETS_FFIEC" hidden="1">"c13354"</definedName>
    <definedName name="IQ_EARNING_ASSETS_FDIC" hidden="1">"c6360"</definedName>
    <definedName name="IQ_EARNING_ASSETS_QUARTERLY_AVG_FFIEC" hidden="1">"c13086"</definedName>
    <definedName name="IQ_EARNING_ASSETS_REPRICE_ASSETS_TOT_FFIEC" hidden="1">"c13451"</definedName>
    <definedName name="IQ_EARNING_ASSETS_YIELD_FDIC" hidden="1">"c6724"</definedName>
    <definedName name="IQ_EARNING_CO" hidden="1">"c344"</definedName>
    <definedName name="IQ_EARNING_CO_10YR_ANN_CAGR" hidden="1">"c6070"</definedName>
    <definedName name="IQ_EARNING_CO_10YR_ANN_GROWTH" hidden="1">"c345"</definedName>
    <definedName name="IQ_EARNING_CO_1YR_ANN_GROWTH" hidden="1">"c346"</definedName>
    <definedName name="IQ_EARNING_CO_2YR_ANN_CAGR" hidden="1">"c6071"</definedName>
    <definedName name="IQ_EARNING_CO_2YR_ANN_GROWTH" hidden="1">"c347"</definedName>
    <definedName name="IQ_EARNING_CO_3YR_ANN_CAGR" hidden="1">"c6072"</definedName>
    <definedName name="IQ_EARNING_CO_3YR_ANN_GROWTH" hidden="1">"c348"</definedName>
    <definedName name="IQ_EARNING_CO_5YR_ANN_CAGR" hidden="1">"c6073"</definedName>
    <definedName name="IQ_EARNING_CO_5YR_ANN_GROWTH" hidden="1">"c349"</definedName>
    <definedName name="IQ_EARNING_CO_7YR_ANN_CAGR" hidden="1">"c6074"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ARNINGS_ANNOUNCE_DATE_CIQ" hidden="1">"c4656"</definedName>
    <definedName name="IQ_EARNINGS_ANNOUNCE_DATE_REUT" hidden="1">"c5314"</definedName>
    <definedName name="IQ_EARNINGS_CO_FFIEC" hidden="1">"c13032"</definedName>
    <definedName name="IQ_EARNINGS_COVERAGE_LOSSES_FFIEC" hidden="1">"c13351"</definedName>
    <definedName name="IQ_EARNINGS_COVERAGE_NET_CHARGE_OFFS_FDIC" hidden="1">"c6735"</definedName>
    <definedName name="IQ_EARNINGS_LIFE_INSURANCE_FFIEC" hidden="1">"c13041"</definedName>
    <definedName name="IQ_EARNINGS_PERIOD_COVERED" hidden="1">"c9958"</definedName>
    <definedName name="IQ_EARNINGS_PERIOD_GROUP" hidden="1">"c9944"</definedName>
    <definedName name="IQ_EBIT" hidden="1">"c352"</definedName>
    <definedName name="IQ_EBIT_10YR_ANN_CAGR" hidden="1">"c6075"</definedName>
    <definedName name="IQ_EBIT_10YR_ANN_GROWTH" hidden="1">"c353"</definedName>
    <definedName name="IQ_EBIT_1YR_ANN_GROWTH" hidden="1">"c354"</definedName>
    <definedName name="IQ_EBIT_2YR_ANN_CAGR" hidden="1">"c6076"</definedName>
    <definedName name="IQ_EBIT_2YR_ANN_GROWTH" hidden="1">"c355"</definedName>
    <definedName name="IQ_EBIT_3YR_ANN_CAGR" hidden="1">"c6077"</definedName>
    <definedName name="IQ_EBIT_3YR_ANN_GROWTH" hidden="1">"c356"</definedName>
    <definedName name="IQ_EBIT_5YR_ANN_CAGR" hidden="1">"c6078"</definedName>
    <definedName name="IQ_EBIT_5YR_ANN_GROWTH" hidden="1">"c357"</definedName>
    <definedName name="IQ_EBIT_7YR_ANN_CAGR" hidden="1">"c6079"</definedName>
    <definedName name="IQ_EBIT_7YR_ANN_GROWTH" hidden="1">"c358"</definedName>
    <definedName name="IQ_EBIT_EQ_INC" hidden="1">"c3498"</definedName>
    <definedName name="IQ_EBIT_EQ_INC_EXCL_SBC" hidden="1">"c3502"</definedName>
    <definedName name="IQ_EBIT_EXCL_SBC" hidden="1">"c3082"</definedName>
    <definedName name="IQ_EBIT_GW_ACT_OR_EST" hidden="1">"c4306"</definedName>
    <definedName name="IQ_EBIT_INT" hidden="1">"c360"</definedName>
    <definedName name="IQ_EBIT_MARGIN" hidden="1">"c359"</definedName>
    <definedName name="IQ_EBIT_OVER_IE" hidden="1">"c360"</definedName>
    <definedName name="IQ_EBIT_SBC_ACT_OR_EST" hidden="1">"c4316"</definedName>
    <definedName name="IQ_EBIT_SBC_ACT_OR_EST_CIQ" hidden="1">"c4841"</definedName>
    <definedName name="IQ_EBIT_SBC_GW_ACT_OR_EST" hidden="1">"c4320"</definedName>
    <definedName name="IQ_EBIT_SBC_GW_ACT_OR_EST_CIQ" hidden="1">"c4845"</definedName>
    <definedName name="IQ_EBITA" hidden="1">"c1910"</definedName>
    <definedName name="IQ_EBITA_10YR_ANN_CAGR" hidden="1">"c6184"</definedName>
    <definedName name="IQ_EBITA_10YR_ANN_GROWTH" hidden="1">"c1954"</definedName>
    <definedName name="IQ_EBITA_1YR_ANN_GROWTH" hidden="1">"c1949"</definedName>
    <definedName name="IQ_EBITA_2YR_ANN_CAGR" hidden="1">"c6180"</definedName>
    <definedName name="IQ_EBITA_2YR_ANN_GROWTH" hidden="1">"c1950"</definedName>
    <definedName name="IQ_EBITA_3YR_ANN_CAGR" hidden="1">"c6181"</definedName>
    <definedName name="IQ_EBITA_3YR_ANN_GROWTH" hidden="1">"c1951"</definedName>
    <definedName name="IQ_EBITA_5YR_ANN_CAGR" hidden="1">"c6182"</definedName>
    <definedName name="IQ_EBITA_5YR_ANN_GROWTH" hidden="1">"c1952"</definedName>
    <definedName name="IQ_EBITA_7YR_ANN_CAGR" hidden="1">"c6183"</definedName>
    <definedName name="IQ_EBITA_7YR_ANN_GROWTH" hidden="1">"c1953"</definedName>
    <definedName name="IQ_EBITA_EQ_INC" hidden="1">"c3497"</definedName>
    <definedName name="IQ_EBITA_EQ_INC_EXCL_SBC" hidden="1">"c3501"</definedName>
    <definedName name="IQ_EBITA_EXCL_SBC" hidden="1">"c3080"</definedName>
    <definedName name="IQ_EBITA_MARGIN" hidden="1">"c1963"</definedName>
    <definedName name="IQ_EBITDA" hidden="1">"c361"</definedName>
    <definedName name="IQ_EBITDA_10YR_ANN_CAGR" hidden="1">"c6080"</definedName>
    <definedName name="IQ_EBITDA_10YR_ANN_GROWTH" hidden="1">"c362"</definedName>
    <definedName name="IQ_EBITDA_1YR_ANN_GROWTH" hidden="1">"c363"</definedName>
    <definedName name="IQ_EBITDA_2YR_ANN_CAGR" hidden="1">"c6081"</definedName>
    <definedName name="IQ_EBITDA_2YR_ANN_GROWTH" hidden="1">"c364"</definedName>
    <definedName name="IQ_EBITDA_3YR_ANN_CAGR" hidden="1">"c6082"</definedName>
    <definedName name="IQ_EBITDA_3YR_ANN_GROWTH" hidden="1">"c365"</definedName>
    <definedName name="IQ_EBITDA_5YR_ANN_CAGR" hidden="1">"c6083"</definedName>
    <definedName name="IQ_EBITDA_5YR_ANN_GROWTH" hidden="1">"c366"</definedName>
    <definedName name="IQ_EBITDA_7YR_ANN_CAGR" hidden="1">"c6084"</definedName>
    <definedName name="IQ_EBITDA_7YR_ANN_GROWTH" hidden="1">"c367"</definedName>
    <definedName name="IQ_EBITDA_ACT_OR_EST" hidden="1">"c2215"</definedName>
    <definedName name="IQ_EBITDA_ACT_OR_EST_CIQ" hidden="1">"c5060"</definedName>
    <definedName name="IQ_EBITDA_CAPEX_INT" hidden="1">"c368"</definedName>
    <definedName name="IQ_EBITDA_CAPEX_OVER_TOTAL_IE" hidden="1">"c368"</definedName>
    <definedName name="IQ_EBITDA_EQ_INC" hidden="1">"c3496"</definedName>
    <definedName name="IQ_EBITDA_EQ_INC_EXCL_SBC" hidden="1">"c3500"</definedName>
    <definedName name="IQ_EBITDA_EST" hidden="1">"c369"</definedName>
    <definedName name="IQ_EBITDA_EST_CIQ" hidden="1">"c3622"</definedName>
    <definedName name="IQ_EBITDA_EST_REUT" hidden="1">"c3640"</definedName>
    <definedName name="IQ_EBITDA_EXCL_SBC" hidden="1">"c3081"</definedName>
    <definedName name="IQ_EBITDA_HIGH_EST" hidden="1">"c370"</definedName>
    <definedName name="IQ_EBITDA_HIGH_EST_CIQ" hidden="1">"c3624"</definedName>
    <definedName name="IQ_EBITDA_HIGH_EST_REUT" hidden="1">"c3642"</definedName>
    <definedName name="IQ_EBITDA_INT" hidden="1">"c373"</definedName>
    <definedName name="IQ_EBITDA_LOW_EST" hidden="1">"c371"</definedName>
    <definedName name="IQ_EBITDA_LOW_EST_CIQ" hidden="1">"c3625"</definedName>
    <definedName name="IQ_EBITDA_LOW_EST_REUT" hidden="1">"c3643"</definedName>
    <definedName name="IQ_EBITDA_MARGIN" hidden="1">"c372"</definedName>
    <definedName name="IQ_EBITDA_MEDIAN_EST" hidden="1">"c1663"</definedName>
    <definedName name="IQ_EBITDA_MEDIAN_EST_CIQ" hidden="1">"c3623"</definedName>
    <definedName name="IQ_EBITDA_MEDIAN_EST_REUT" hidden="1">"c3641"</definedName>
    <definedName name="IQ_EBITDA_NUM_EST" hidden="1">"c374"</definedName>
    <definedName name="IQ_EBITDA_NUM_EST_CIQ" hidden="1">"c3626"</definedName>
    <definedName name="IQ_EBITDA_NUM_EST_REUT" hidden="1">"c3644"</definedName>
    <definedName name="IQ_EBITDA_OVER_TOTAL_IE" hidden="1">"c373"</definedName>
    <definedName name="IQ_EBITDA_SBC_ACT_OR_EST" hidden="1">"c4337"</definedName>
    <definedName name="IQ_EBITDA_SBC_ACT_OR_EST_CIQ" hidden="1">"c4862"</definedName>
    <definedName name="IQ_EBITDA_STDDEV_EST" hidden="1">"c375"</definedName>
    <definedName name="IQ_EBITDA_STDDEV_EST_CIQ" hidden="1">"c3627"</definedName>
    <definedName name="IQ_EBITDA_STDDEV_EST_REUT" hidden="1">"c3645"</definedName>
    <definedName name="IQ_EBITDAR" hidden="1">"c2989"</definedName>
    <definedName name="IQ_EBITDAR_EQ_INC" hidden="1">"c3499"</definedName>
    <definedName name="IQ_EBITDAR_EQ_INC_EXCL_SBC" hidden="1">"c3503"</definedName>
    <definedName name="IQ_EBITDAR_EXCL_SBC" hidden="1">"c3083"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" hidden="1">"c6214"</definedName>
    <definedName name="IQ_EBT_EXCL_REIT" hidden="1">"c384"</definedName>
    <definedName name="IQ_EBT_EXCL_UTI" hidden="1">"c385"</definedName>
    <definedName name="IQ_EBT_FFIEC" hidden="1">"c13029"</definedName>
    <definedName name="IQ_EBT_FIN" hidden="1">"c386"</definedName>
    <definedName name="IQ_EBT_FTE_FFIEC" hidden="1">"c13037"</definedName>
    <definedName name="IQ_EBT_INCL_MARGIN" hidden="1">"c387"</definedName>
    <definedName name="IQ_EBT_INS" hidden="1">"c388"</definedName>
    <definedName name="IQ_EBT_RE" hidden="1">"c6215"</definedName>
    <definedName name="IQ_EBT_REIT" hidden="1">"c389"</definedName>
    <definedName name="IQ_EBT_SBC_ACT_OR_EST" hidden="1">"c4350"</definedName>
    <definedName name="IQ_EBT_SBC_ACT_OR_EST_CIQ" hidden="1">"c4875"</definedName>
    <definedName name="IQ_EBT_SBC_GW_ACT_OR_EST" hidden="1">"c4354"</definedName>
    <definedName name="IQ_EBT_SBC_GW_ACT_OR_EST_CIQ" hidden="1">"c4879"</definedName>
    <definedName name="IQ_EBT_SUBTOTAL_AP" hidden="1">"c8982"</definedName>
    <definedName name="IQ_EBT_UTI" hidden="1">"c390"</definedName>
    <definedName name="IQ_ECO_METRIC_6825_UNUSED" hidden="1">"c6825"</definedName>
    <definedName name="IQ_ECO_METRIC_6825_UNUSED_UNUSED_UNUSED" hidden="1">"c6825"</definedName>
    <definedName name="IQ_ECO_METRIC_6839_UNUSED" hidden="1">"c6839"</definedName>
    <definedName name="IQ_ECO_METRIC_6839_UNUSED_UNUSED_UNUSED" hidden="1">"c6839"</definedName>
    <definedName name="IQ_ECO_METRIC_6896_UNUSED" hidden="1">"c6896"</definedName>
    <definedName name="IQ_ECO_METRIC_6896_UNUSED_UNUSED_UNUSED" hidden="1">"c6896"</definedName>
    <definedName name="IQ_ECO_METRIC_6897_UNUSED" hidden="1">"c6897"</definedName>
    <definedName name="IQ_ECO_METRIC_6897_UNUSED_UNUSED_UNUSED" hidden="1">"c6897"</definedName>
    <definedName name="IQ_ECO_METRIC_6927" hidden="1">"c6927"</definedName>
    <definedName name="IQ_ECO_METRIC_6988_UNUSED" hidden="1">"c6988"</definedName>
    <definedName name="IQ_ECO_METRIC_6988_UNUSED_UNUSED_UNUSED" hidden="1">"c6988"</definedName>
    <definedName name="IQ_ECO_METRIC_7045_UNUSED" hidden="1">"c7045"</definedName>
    <definedName name="IQ_ECO_METRIC_7045_UNUSED_UNUSED_UNUSED" hidden="1">"c7045"</definedName>
    <definedName name="IQ_ECO_METRIC_7059_UNUSED" hidden="1">"c7059"</definedName>
    <definedName name="IQ_ECO_METRIC_7059_UNUSED_UNUSED_UNUSED" hidden="1">"c7059"</definedName>
    <definedName name="IQ_ECO_METRIC_7116_UNUSED" hidden="1">"c7116"</definedName>
    <definedName name="IQ_ECO_METRIC_7116_UNUSED_UNUSED_UNUSED" hidden="1">"c7116"</definedName>
    <definedName name="IQ_ECO_METRIC_7117_UNUSED" hidden="1">"c7117"</definedName>
    <definedName name="IQ_ECO_METRIC_7117_UNUSED_UNUSED_UNUSED" hidden="1">"c7117"</definedName>
    <definedName name="IQ_ECO_METRIC_7147" hidden="1">"c7147"</definedName>
    <definedName name="IQ_ECO_METRIC_7208_UNUSED" hidden="1">"c7208"</definedName>
    <definedName name="IQ_ECO_METRIC_7208_UNUSED_UNUSED_UNUSED" hidden="1">"c7208"</definedName>
    <definedName name="IQ_ECO_METRIC_7265_UNUSED" hidden="1">"c7265"</definedName>
    <definedName name="IQ_ECO_METRIC_7265_UNUSED_UNUSED_UNUSED" hidden="1">"c7265"</definedName>
    <definedName name="IQ_ECO_METRIC_7279_UNUSED" hidden="1">"c7279"</definedName>
    <definedName name="IQ_ECO_METRIC_7279_UNUSED_UNUSED_UNUSED" hidden="1">"c7279"</definedName>
    <definedName name="IQ_ECO_METRIC_7336_UNUSED" hidden="1">"c7336"</definedName>
    <definedName name="IQ_ECO_METRIC_7336_UNUSED_UNUSED_UNUSED" hidden="1">"c7336"</definedName>
    <definedName name="IQ_ECO_METRIC_7337_UNUSED" hidden="1">"c7337"</definedName>
    <definedName name="IQ_ECO_METRIC_7337_UNUSED_UNUSED_UNUSED" hidden="1">"c7337"</definedName>
    <definedName name="IQ_ECO_METRIC_7367" hidden="1">"c7367"</definedName>
    <definedName name="IQ_ECO_METRIC_7428_UNUSED" hidden="1">"c7428"</definedName>
    <definedName name="IQ_ECO_METRIC_7428_UNUSED_UNUSED_UNUSED" hidden="1">"c7428"</definedName>
    <definedName name="IQ_ECO_METRIC_7556_UNUSED" hidden="1">"c7556"</definedName>
    <definedName name="IQ_ECO_METRIC_7556_UNUSED_UNUSED_UNUSED" hidden="1">"c7556"</definedName>
    <definedName name="IQ_ECO_METRIC_7557_UNUSED" hidden="1">"c7557"</definedName>
    <definedName name="IQ_ECO_METRIC_7557_UNUSED_UNUSED_UNUSED" hidden="1">"c7557"</definedName>
    <definedName name="IQ_ECO_METRIC_7587" hidden="1">"c7587"</definedName>
    <definedName name="IQ_ECO_METRIC_7648_UNUSED" hidden="1">"c7648"</definedName>
    <definedName name="IQ_ECO_METRIC_7648_UNUSED_UNUSED_UNUSED" hidden="1">"c7648"</definedName>
    <definedName name="IQ_ECO_METRIC_7704" hidden="1">"c7704"</definedName>
    <definedName name="IQ_ECO_METRIC_7705_UNUSED" hidden="1">"c7705"</definedName>
    <definedName name="IQ_ECO_METRIC_7705_UNUSED_UNUSED_UNUSED" hidden="1">"c7705"</definedName>
    <definedName name="IQ_ECO_METRIC_7706" hidden="1">"c7706"</definedName>
    <definedName name="IQ_ECO_METRIC_7718" hidden="1">"c7718"</definedName>
    <definedName name="IQ_ECO_METRIC_7719_UNUSED" hidden="1">"c7719"</definedName>
    <definedName name="IQ_ECO_METRIC_7719_UNUSED_UNUSED_UNUSED" hidden="1">"c7719"</definedName>
    <definedName name="IQ_ECO_METRIC_7776_UNUSED" hidden="1">"c7776"</definedName>
    <definedName name="IQ_ECO_METRIC_7776_UNUSED_UNUSED_UNUSED" hidden="1">"c7776"</definedName>
    <definedName name="IQ_ECO_METRIC_7777_UNUSED" hidden="1">"c7777"</definedName>
    <definedName name="IQ_ECO_METRIC_7777_UNUSED_UNUSED_UNUSED" hidden="1">"c7777"</definedName>
    <definedName name="IQ_ECO_METRIC_7807" hidden="1">"c7807"</definedName>
    <definedName name="IQ_ECO_METRIC_7811" hidden="1">"c7811"</definedName>
    <definedName name="IQ_ECO_METRIC_7868_UNUSED" hidden="1">"c7868"</definedName>
    <definedName name="IQ_ECO_METRIC_7868_UNUSED_UNUSED_UNUSED" hidden="1">"c7868"</definedName>
    <definedName name="IQ_ECO_METRIC_7873" hidden="1">"c7873"</definedName>
    <definedName name="IQ_ECO_METRIC_7924" hidden="1">"c7924"</definedName>
    <definedName name="IQ_ECO_METRIC_7925_UNUSED" hidden="1">"c7925"</definedName>
    <definedName name="IQ_ECO_METRIC_7925_UNUSED_UNUSED_UNUSED" hidden="1">"c7925"</definedName>
    <definedName name="IQ_ECO_METRIC_7926" hidden="1">"c7926"</definedName>
    <definedName name="IQ_ECO_METRIC_7938" hidden="1">"c7938"</definedName>
    <definedName name="IQ_ECO_METRIC_7939_UNUSED" hidden="1">"c7939"</definedName>
    <definedName name="IQ_ECO_METRIC_7939_UNUSED_UNUSED_UNUSED" hidden="1">"c7939"</definedName>
    <definedName name="IQ_ECO_METRIC_7996_UNUSED" hidden="1">"c7996"</definedName>
    <definedName name="IQ_ECO_METRIC_7996_UNUSED_UNUSED_UNUSED" hidden="1">"c7996"</definedName>
    <definedName name="IQ_ECO_METRIC_7997_UNUSED" hidden="1">"c7997"</definedName>
    <definedName name="IQ_ECO_METRIC_7997_UNUSED_UNUSED_UNUSED" hidden="1">"c7997"</definedName>
    <definedName name="IQ_ECO_METRIC_8027" hidden="1">"c8027"</definedName>
    <definedName name="IQ_ECO_METRIC_8031" hidden="1">"c8031"</definedName>
    <definedName name="IQ_ECO_METRIC_8088_UNUSED" hidden="1">"c8088"</definedName>
    <definedName name="IQ_ECO_METRIC_8088_UNUSED_UNUSED_UNUSED" hidden="1">"c8088"</definedName>
    <definedName name="IQ_ECO_METRIC_8093" hidden="1">"c8093"</definedName>
    <definedName name="IQ_ECO_METRIC_8144" hidden="1">"c8144"</definedName>
    <definedName name="IQ_ECO_METRIC_8145_UNUSED" hidden="1">"c8145"</definedName>
    <definedName name="IQ_ECO_METRIC_8145_UNUSED_UNUSED_UNUSED" hidden="1">"c8145"</definedName>
    <definedName name="IQ_ECO_METRIC_8146" hidden="1">"c8146"</definedName>
    <definedName name="IQ_ECO_METRIC_8158" hidden="1">"c8158"</definedName>
    <definedName name="IQ_ECO_METRIC_8159_UNUSED" hidden="1">"c8159"</definedName>
    <definedName name="IQ_ECO_METRIC_8159_UNUSED_UNUSED_UNUSED" hidden="1">"c8159"</definedName>
    <definedName name="IQ_ECO_METRIC_8216_UNUSED" hidden="1">"c8216"</definedName>
    <definedName name="IQ_ECO_METRIC_8216_UNUSED_UNUSED_UNUSED" hidden="1">"c8216"</definedName>
    <definedName name="IQ_ECO_METRIC_8217_UNUSED" hidden="1">"c8217"</definedName>
    <definedName name="IQ_ECO_METRIC_8217_UNUSED_UNUSED_UNUSED" hidden="1">"c8217"</definedName>
    <definedName name="IQ_ECO_METRIC_8247" hidden="1">"c8247"</definedName>
    <definedName name="IQ_ECO_METRIC_8251" hidden="1">"c8251"</definedName>
    <definedName name="IQ_ECO_METRIC_8308_UNUSED" hidden="1">"c8308"</definedName>
    <definedName name="IQ_ECO_METRIC_8308_UNUSED_UNUSED_UNUSED" hidden="1">"c8308"</definedName>
    <definedName name="IQ_ECO_METRIC_8313" hidden="1">"c8313"</definedName>
    <definedName name="IQ_ECO_METRIC_8366" hidden="1">"c8366"</definedName>
    <definedName name="IQ_ECO_METRIC_8378" hidden="1">"c8378"</definedName>
    <definedName name="IQ_ECO_METRIC_8436_UNUSED" hidden="1">"c8436"</definedName>
    <definedName name="IQ_ECO_METRIC_8436_UNUSED_UNUSED_UNUSED" hidden="1">"c8436"</definedName>
    <definedName name="IQ_ECO_METRIC_8437_UNUSED" hidden="1">"c8437"</definedName>
    <definedName name="IQ_ECO_METRIC_8437_UNUSED_UNUSED_UNUSED" hidden="1">"c8437"</definedName>
    <definedName name="IQ_ECO_METRIC_8467" hidden="1">"c8467"</definedName>
    <definedName name="IQ_ECO_METRIC_8471" hidden="1">"c8471"</definedName>
    <definedName name="IQ_ECO_METRIC_8528_UNUSED" hidden="1">"c8528"</definedName>
    <definedName name="IQ_ECO_METRIC_8528_UNUSED_UNUSED_UNUSED" hidden="1">"c8528"</definedName>
    <definedName name="IQ_ECO_METRIC_8533" hidden="1">"c8533"</definedName>
    <definedName name="IQ_ECS_AUTHORIZED_SHARES" hidden="1">"c5583"</definedName>
    <definedName name="IQ_ECS_AUTHORIZED_SHARES_ABS" hidden="1">"c5597"</definedName>
    <definedName name="IQ_ECS_CONVERT_FACTOR" hidden="1">"c5581"</definedName>
    <definedName name="IQ_ECS_CONVERT_FACTOR_ABS" hidden="1">"c5595"</definedName>
    <definedName name="IQ_ECS_CONVERT_INTO" hidden="1">"c5580"</definedName>
    <definedName name="IQ_ECS_CONVERT_INTO_ABS" hidden="1">"c5594"</definedName>
    <definedName name="IQ_ECS_CONVERT_TYPE" hidden="1">"c5579"</definedName>
    <definedName name="IQ_ECS_CONVERT_TYPE_ABS" hidden="1">"c5593"</definedName>
    <definedName name="IQ_ECS_INACTIVE_DATE" hidden="1">"c5576"</definedName>
    <definedName name="IQ_ECS_INACTIVE_DATE_ABS" hidden="1">"c5590"</definedName>
    <definedName name="IQ_ECS_NAME" hidden="1">"c5571"</definedName>
    <definedName name="IQ_ECS_NAME_ABS" hidden="1">"c5585"</definedName>
    <definedName name="IQ_ECS_NUM_SHAREHOLDERS" hidden="1">"c5584"</definedName>
    <definedName name="IQ_ECS_NUM_SHAREHOLDERS_ABS" hidden="1">"c5598"</definedName>
    <definedName name="IQ_ECS_PAR_VALUE" hidden="1">"c5577"</definedName>
    <definedName name="IQ_ECS_PAR_VALUE_ABS" hidden="1">"c5591"</definedName>
    <definedName name="IQ_ECS_PAR_VALUE_CURRENCY" hidden="1">"c5578"</definedName>
    <definedName name="IQ_ECS_PAR_VALUE_CURRENCY_ABS" hidden="1">"c5592"</definedName>
    <definedName name="IQ_ECS_SHARES_OUT_BS_DATE" hidden="1">"c5572"</definedName>
    <definedName name="IQ_ECS_SHARES_OUT_BS_DATE_ABS" hidden="1">"c5586"</definedName>
    <definedName name="IQ_ECS_SHARES_OUT_FILING_DATE" hidden="1">"c5573"</definedName>
    <definedName name="IQ_ECS_SHARES_OUT_FILING_DATE_ABS" hidden="1">"c5587"</definedName>
    <definedName name="IQ_ECS_START_DATE" hidden="1">"c5575"</definedName>
    <definedName name="IQ_ECS_START_DATE_ABS" hidden="1">"c5589"</definedName>
    <definedName name="IQ_ECS_TYPE" hidden="1">"c5574"</definedName>
    <definedName name="IQ_ECS_TYPE_ABS" hidden="1">"c5588"</definedName>
    <definedName name="IQ_ECS_VOTING" hidden="1">"c5582"</definedName>
    <definedName name="IQ_ECS_VOTING_ABS" hidden="1">"c5596"</definedName>
    <definedName name="IQ_EFFECT_SPECIAL_CHARGE" hidden="1">"c1595"</definedName>
    <definedName name="IQ_EFFECT_TAX_RATE" hidden="1">"c1899"</definedName>
    <definedName name="IQ_EFFECTIVE_DATE" hidden="1">"c8966"</definedName>
    <definedName name="IQ_EFFICIENCY_RATIO" hidden="1">"c391"</definedName>
    <definedName name="IQ_EFFICIENCY_RATIO_FDIC" hidden="1">"c6736"</definedName>
    <definedName name="IQ_EMBEDDED_VAL_COVERED" hidden="1">"c9962"</definedName>
    <definedName name="IQ_EMBEDDED_VAL_COVERED_BEG" hidden="1">"c9957"</definedName>
    <definedName name="IQ_EMBEDDED_VAL_GROUP" hidden="1">"c9948"</definedName>
    <definedName name="IQ_EMBEDDED_VAL_GROUP_BEG" hidden="1">"c9943"</definedName>
    <definedName name="IQ_EMPLOY_COST_INDEX_BENEFITS" hidden="1">"c6857"</definedName>
    <definedName name="IQ_EMPLOY_COST_INDEX_BENEFITS_APR" hidden="1">"c7517"</definedName>
    <definedName name="IQ_EMPLOY_COST_INDEX_BENEFITS_APR_FC" hidden="1">"c8397"</definedName>
    <definedName name="IQ_EMPLOY_COST_INDEX_BENEFITS_FC" hidden="1">"c7737"</definedName>
    <definedName name="IQ_EMPLOY_COST_INDEX_BENEFITS_POP" hidden="1">"c7077"</definedName>
    <definedName name="IQ_EMPLOY_COST_INDEX_BENEFITS_POP_FC" hidden="1">"c7957"</definedName>
    <definedName name="IQ_EMPLOY_COST_INDEX_BENEFITS_YOY" hidden="1">"c7297"</definedName>
    <definedName name="IQ_EMPLOY_COST_INDEX_BENEFITS_YOY_FC" hidden="1">"c8177"</definedName>
    <definedName name="IQ_EMPLOY_COST_INDEX_COMP" hidden="1">"c6856"</definedName>
    <definedName name="IQ_EMPLOY_COST_INDEX_COMP_APR" hidden="1">"c7516"</definedName>
    <definedName name="IQ_EMPLOY_COST_INDEX_COMP_APR_FC" hidden="1">"c8396"</definedName>
    <definedName name="IQ_EMPLOY_COST_INDEX_COMP_FC" hidden="1">"c7736"</definedName>
    <definedName name="IQ_EMPLOY_COST_INDEX_COMP_POP" hidden="1">"c7076"</definedName>
    <definedName name="IQ_EMPLOY_COST_INDEX_COMP_POP_FC" hidden="1">"c7956"</definedName>
    <definedName name="IQ_EMPLOY_COST_INDEX_COMP_YOY" hidden="1">"c7296"</definedName>
    <definedName name="IQ_EMPLOY_COST_INDEX_COMP_YOY_FC" hidden="1">"c8176"</definedName>
    <definedName name="IQ_EMPLOY_COST_INDEX_WAGE_SALARY" hidden="1">"c6858"</definedName>
    <definedName name="IQ_EMPLOY_COST_INDEX_WAGE_SALARY_APR" hidden="1">"c7518"</definedName>
    <definedName name="IQ_EMPLOY_COST_INDEX_WAGE_SALARY_APR_FC" hidden="1">"c8398"</definedName>
    <definedName name="IQ_EMPLOY_COST_INDEX_WAGE_SALARY_FC" hidden="1">"c7738"</definedName>
    <definedName name="IQ_EMPLOY_COST_INDEX_WAGE_SALARY_POP" hidden="1">"c7078"</definedName>
    <definedName name="IQ_EMPLOY_COST_INDEX_WAGE_SALARY_POP_FC" hidden="1">"c7958"</definedName>
    <definedName name="IQ_EMPLOY_COST_INDEX_WAGE_SALARY_YOY" hidden="1">"c7298"</definedName>
    <definedName name="IQ_EMPLOY_COST_INDEX_WAGE_SALARY_YOY_FC" hidden="1">"c8178"</definedName>
    <definedName name="IQ_EMPLOYEES" hidden="1">"c392"</definedName>
    <definedName name="IQ_EMPLOYEES_FFIEC" hidden="1">"c13035"</definedName>
    <definedName name="IQ_ENTERPRISE_VALUE" hidden="1">"c84"</definedName>
    <definedName name="IQ_ENTREPRENEURAL_PROPERTY_INC" hidden="1">"c6859"</definedName>
    <definedName name="IQ_ENTREPRENEURAL_PROPERTY_INC_APR" hidden="1">"c7519"</definedName>
    <definedName name="IQ_ENTREPRENEURAL_PROPERTY_INC_APR_FC" hidden="1">"c8399"</definedName>
    <definedName name="IQ_ENTREPRENEURAL_PROPERTY_INC_FC" hidden="1">"c7739"</definedName>
    <definedName name="IQ_ENTREPRENEURAL_PROPERTY_INC_POP" hidden="1">"c7079"</definedName>
    <definedName name="IQ_ENTREPRENEURAL_PROPERTY_INC_POP_FC" hidden="1">"c7959"</definedName>
    <definedName name="IQ_ENTREPRENEURAL_PROPERTY_INC_YOY" hidden="1">"c7299"</definedName>
    <definedName name="IQ_ENTREPRENEURAL_PROPERTY_INC_YOY_FC" hidden="1">"c8179"</definedName>
    <definedName name="IQ_EPS_10YR_ANN_CAGR" hidden="1">"c6085"</definedName>
    <definedName name="IQ_EPS_10YR_ANN_GROWTH" hidden="1">"c393"</definedName>
    <definedName name="IQ_EPS_1YR_ANN_GROWTH" hidden="1">"c394"</definedName>
    <definedName name="IQ_EPS_2YR_ANN_CAGR" hidden="1">"c6086"</definedName>
    <definedName name="IQ_EPS_2YR_ANN_GROWTH" hidden="1">"c395"</definedName>
    <definedName name="IQ_EPS_3YR_ANN_CAGR" hidden="1">"c6087"</definedName>
    <definedName name="IQ_EPS_3YR_ANN_GROWTH" hidden="1">"c396"</definedName>
    <definedName name="IQ_EPS_5YR_ANN_CAGR" hidden="1">"c6088"</definedName>
    <definedName name="IQ_EPS_5YR_ANN_GROWTH" hidden="1">"c397"</definedName>
    <definedName name="IQ_EPS_7YR_ANN_CAGR" hidden="1">"c6089"</definedName>
    <definedName name="IQ_EPS_7YR_ANN_GROWTH" hidden="1">"c398"</definedName>
    <definedName name="IQ_EPS_ACT_OR_EST" hidden="1">"c2213"</definedName>
    <definedName name="IQ_EPS_ACT_OR_EST_CIQ" hidden="1">"c5058"</definedName>
    <definedName name="IQ_EPS_AP" hidden="1">"c8880"</definedName>
    <definedName name="IQ_EPS_AP_ABS" hidden="1">"c8899"</definedName>
    <definedName name="IQ_EPS_EST" hidden="1">"c399"</definedName>
    <definedName name="IQ_EPS_EST_BOTTOM_UP_CIQ" hidden="1">"c12026"</definedName>
    <definedName name="IQ_EPS_EST_CIQ" hidden="1">"c4994"</definedName>
    <definedName name="IQ_EPS_EST_REUT" hidden="1">"c5453"</definedName>
    <definedName name="IQ_EPS_GW_ACT_OR_EST_CIQ" hidden="1">"c5066"</definedName>
    <definedName name="IQ_EPS_GW_EST" hidden="1">"c1737"</definedName>
    <definedName name="IQ_EPS_GW_EST_BOTTOM_UP_CIQ" hidden="1">"c12028"</definedName>
    <definedName name="IQ_EPS_GW_EST_CIQ" hidden="1">"c4723"</definedName>
    <definedName name="IQ_EPS_GW_EST_REUT" hidden="1">"c5389"</definedName>
    <definedName name="IQ_EPS_GW_HIGH_EST" hidden="1">"c1739"</definedName>
    <definedName name="IQ_EPS_GW_HIGH_EST_CIQ" hidden="1">"c4725"</definedName>
    <definedName name="IQ_EPS_GW_HIGH_EST_REUT" hidden="1">"c5391"</definedName>
    <definedName name="IQ_EPS_GW_LOW_EST" hidden="1">"c1740"</definedName>
    <definedName name="IQ_EPS_GW_LOW_EST_CIQ" hidden="1">"c4726"</definedName>
    <definedName name="IQ_EPS_GW_LOW_EST_REUT" hidden="1">"c5392"</definedName>
    <definedName name="IQ_EPS_GW_MEDIAN_EST" hidden="1">"c1738"</definedName>
    <definedName name="IQ_EPS_GW_MEDIAN_EST_CIQ" hidden="1">"c4724"</definedName>
    <definedName name="IQ_EPS_GW_MEDIAN_EST_REUT" hidden="1">"c5390"</definedName>
    <definedName name="IQ_EPS_GW_NUM_EST" hidden="1">"c1741"</definedName>
    <definedName name="IQ_EPS_GW_NUM_EST_CIQ" hidden="1">"c4727"</definedName>
    <definedName name="IQ_EPS_GW_NUM_EST_REUT" hidden="1">"c5393"</definedName>
    <definedName name="IQ_EPS_GW_STDDEV_EST" hidden="1">"c1742"</definedName>
    <definedName name="IQ_EPS_GW_STDDEV_EST_CIQ" hidden="1">"c4728"</definedName>
    <definedName name="IQ_EPS_GW_STDDEV_EST_REUT" hidden="1">"c5394"</definedName>
    <definedName name="IQ_EPS_HIGH_EST" hidden="1">"c400"</definedName>
    <definedName name="IQ_EPS_HIGH_EST_CIQ" hidden="1">"c4995"</definedName>
    <definedName name="IQ_EPS_HIGH_EST_REUT" hidden="1">"c5454"</definedName>
    <definedName name="IQ_EPS_LOW_EST" hidden="1">"c401"</definedName>
    <definedName name="IQ_EPS_LOW_EST_CIQ" hidden="1">"c4996"</definedName>
    <definedName name="IQ_EPS_LOW_EST_REUT" hidden="1">"c5455"</definedName>
    <definedName name="IQ_EPS_MEDIAN_EST" hidden="1">"c1661"</definedName>
    <definedName name="IQ_EPS_MEDIAN_EST_CIQ" hidden="1">"c4997"</definedName>
    <definedName name="IQ_EPS_MEDIAN_EST_REUT" hidden="1">"c5456"</definedName>
    <definedName name="IQ_EPS_NAME_AP" hidden="1">"c8918"</definedName>
    <definedName name="IQ_EPS_NAME_AP_ABS" hidden="1">"c8937"</definedName>
    <definedName name="IQ_EPS_NORM" hidden="1">"c1902"</definedName>
    <definedName name="IQ_EPS_NORM_EST" hidden="1">"c2226"</definedName>
    <definedName name="IQ_EPS_NORM_EST_BOTTOM_UP_CIQ" hidden="1">"c12027"</definedName>
    <definedName name="IQ_EPS_NORM_EST_CIQ" hidden="1">"c4667"</definedName>
    <definedName name="IQ_EPS_NORM_EST_REUT" hidden="1">"c5326"</definedName>
    <definedName name="IQ_EPS_NORM_HIGH_EST" hidden="1">"c2228"</definedName>
    <definedName name="IQ_EPS_NORM_HIGH_EST_CIQ" hidden="1">"c4669"</definedName>
    <definedName name="IQ_EPS_NORM_HIGH_EST_REUT" hidden="1">"c5328"</definedName>
    <definedName name="IQ_EPS_NORM_LOW_EST" hidden="1">"c2229"</definedName>
    <definedName name="IQ_EPS_NORM_LOW_EST_CIQ" hidden="1">"c4670"</definedName>
    <definedName name="IQ_EPS_NORM_LOW_EST_REUT" hidden="1">"c5329"</definedName>
    <definedName name="IQ_EPS_NORM_MEDIAN_EST" hidden="1">"c2227"</definedName>
    <definedName name="IQ_EPS_NORM_MEDIAN_EST_CIQ" hidden="1">"c4668"</definedName>
    <definedName name="IQ_EPS_NORM_MEDIAN_EST_REUT" hidden="1">"c5327"</definedName>
    <definedName name="IQ_EPS_NORM_NUM_EST" hidden="1">"c2230"</definedName>
    <definedName name="IQ_EPS_NORM_NUM_EST_CIQ" hidden="1">"c4671"</definedName>
    <definedName name="IQ_EPS_NORM_NUM_EST_REUT" hidden="1">"c5330"</definedName>
    <definedName name="IQ_EPS_NORM_STDDEV_EST" hidden="1">"c2231"</definedName>
    <definedName name="IQ_EPS_NORM_STDDEV_EST_CIQ" hidden="1">"c4672"</definedName>
    <definedName name="IQ_EPS_NORM_STDDEV_EST_REUT" hidden="1">"c5331"</definedName>
    <definedName name="IQ_EPS_NUM_EST" hidden="1">"c402"</definedName>
    <definedName name="IQ_EPS_NUM_EST_CIQ" hidden="1">"c4992"</definedName>
    <definedName name="IQ_EPS_NUM_EST_REUT" hidden="1">"c5451"</definedName>
    <definedName name="IQ_EPS_REPORT_ACT_OR_EST_CIQ" hidden="1">"c5067"</definedName>
    <definedName name="IQ_EPS_REPORTED_EST" hidden="1">"c1744"</definedName>
    <definedName name="IQ_EPS_REPORTED_EST_BOTTOM_UP_CIQ" hidden="1">"c12029"</definedName>
    <definedName name="IQ_EPS_REPORTED_EST_CIQ" hidden="1">"c4730"</definedName>
    <definedName name="IQ_EPS_REPORTED_EST_REUT" hidden="1">"c5396"</definedName>
    <definedName name="IQ_EPS_REPORTED_HIGH_EST" hidden="1">"c1746"</definedName>
    <definedName name="IQ_EPS_REPORTED_HIGH_EST_CIQ" hidden="1">"c4732"</definedName>
    <definedName name="IQ_EPS_REPORTED_HIGH_EST_REUT" hidden="1">"c5398"</definedName>
    <definedName name="IQ_EPS_REPORTED_LOW_EST" hidden="1">"c1747"</definedName>
    <definedName name="IQ_EPS_REPORTED_LOW_EST_CIQ" hidden="1">"c4733"</definedName>
    <definedName name="IQ_EPS_REPORTED_LOW_EST_REUT" hidden="1">"c5399"</definedName>
    <definedName name="IQ_EPS_REPORTED_MEDIAN_EST" hidden="1">"c1745"</definedName>
    <definedName name="IQ_EPS_REPORTED_MEDIAN_EST_CIQ" hidden="1">"c4731"</definedName>
    <definedName name="IQ_EPS_REPORTED_MEDIAN_EST_REUT" hidden="1">"c5397"</definedName>
    <definedName name="IQ_EPS_REPORTED_NUM_EST" hidden="1">"c1748"</definedName>
    <definedName name="IQ_EPS_REPORTED_NUM_EST_CIQ" hidden="1">"c4734"</definedName>
    <definedName name="IQ_EPS_REPORTED_NUM_EST_REUT" hidden="1">"c5400"</definedName>
    <definedName name="IQ_EPS_REPORTED_STDDEV_EST" hidden="1">"c1749"</definedName>
    <definedName name="IQ_EPS_REPORTED_STDDEV_EST_CIQ" hidden="1">"c4735"</definedName>
    <definedName name="IQ_EPS_REPORTED_STDDEV_EST_REUT" hidden="1">"c5401"</definedName>
    <definedName name="IQ_EPS_SBC_ACT_OR_EST" hidden="1">"c4376"</definedName>
    <definedName name="IQ_EPS_SBC_ACT_OR_EST_CIQ" hidden="1">"c4901"</definedName>
    <definedName name="IQ_EPS_SBC_GW_ACT_OR_EST" hidden="1">"c4380"</definedName>
    <definedName name="IQ_EPS_SBC_GW_ACT_OR_EST_CIQ" hidden="1">"c4905"</definedName>
    <definedName name="IQ_EPS_STDDEV_EST" hidden="1">"c403"</definedName>
    <definedName name="IQ_EPS_STDDEV_EST_CIQ" hidden="1">"c4993"</definedName>
    <definedName name="IQ_EPS_STDDEV_EST_REUT" hidden="1">"c5452"</definedName>
    <definedName name="IQ_EQUITY_AFFIL" hidden="1">"c552"</definedName>
    <definedName name="IQ_EQUITY_AP" hidden="1">"c8887"</definedName>
    <definedName name="IQ_EQUITY_AP_ABS" hidden="1">"c8906"</definedName>
    <definedName name="IQ_EQUITY_ASSETS_TOT_FFIEC" hidden="1">"c13436"</definedName>
    <definedName name="IQ_EQUITY_BEG_EXCL_FFIEC" hidden="1">"c12957"</definedName>
    <definedName name="IQ_EQUITY_BEG_FFIEC" hidden="1">"c12959"</definedName>
    <definedName name="IQ_EQUITY_CAPITAL_ASSETS_FDIC" hidden="1">"c6744"</definedName>
    <definedName name="IQ_EQUITY_CAPITAL_QUARTERLY_AVG_FFIEC" hidden="1">"c13092"</definedName>
    <definedName name="IQ_EQUITY_ENDING_FFIEC" hidden="1">"c12973"</definedName>
    <definedName name="IQ_EQUITY_FDIC" hidden="1">"c6353"</definedName>
    <definedName name="IQ_EQUITY_INDEX_EXPOSURE_FFIEC" hidden="1">"c13060"</definedName>
    <definedName name="IQ_EQUITY_METHOD" hidden="1">"c404"</definedName>
    <definedName name="IQ_EQUITY_NAME_AP" hidden="1">"c8925"</definedName>
    <definedName name="IQ_EQUITY_NAME_AP_ABS" hidden="1">"c8944"</definedName>
    <definedName name="IQ_EQUITY_SEC_FAIR_VALUE_FFIEC" hidden="1">"c12805"</definedName>
    <definedName name="IQ_EQUITY_SEC_INVEST_SECURITIES_FFIEC" hidden="1">"c13463"</definedName>
    <definedName name="IQ_EQUITY_SECURITIES_FDIC" hidden="1">"c6304"</definedName>
    <definedName name="IQ_EQUITY_SECURITIES_WITHOUT_FAIR_VALUES_FFIEC" hidden="1">"c12846"</definedName>
    <definedName name="IQ_EQUITY_SECURITY_EXPOSURES_FDIC" hidden="1">"c6664"</definedName>
    <definedName name="IQ_EQV_OVER_BV" hidden="1">"c1596"</definedName>
    <definedName name="IQ_EQV_OVER_LTM_PRETAX_INC" hidden="1">"c739"</definedName>
    <definedName name="IQ_ESOP_DEBT" hidden="1">"c1597"</definedName>
    <definedName name="IQ_ESOP_DEBT_GUARANTEED_FFIEC" hidden="1">"c12971"</definedName>
    <definedName name="IQ_EST_ACT_EBITDA" hidden="1">"c1664"</definedName>
    <definedName name="IQ_EST_ACT_EBITDA_CIQ" hidden="1">"c3667"</definedName>
    <definedName name="IQ_EST_ACT_EPS" hidden="1">"c1648"</definedName>
    <definedName name="IQ_EST_ACT_EPS_CIQ" hidden="1">"c4998"</definedName>
    <definedName name="IQ_EST_ACT_EPS_GW" hidden="1">"c1743"</definedName>
    <definedName name="IQ_EST_ACT_EPS_GW_CIQ" hidden="1">"c4729"</definedName>
    <definedName name="IQ_EST_ACT_EPS_GW_REUT" hidden="1">"c5395"</definedName>
    <definedName name="IQ_EST_ACT_EPS_NORM" hidden="1">"c2232"</definedName>
    <definedName name="IQ_EST_ACT_EPS_NORM_CIQ" hidden="1">"c4673"</definedName>
    <definedName name="IQ_EST_ACT_EPS_NORM_REUT" hidden="1">"c5332"</definedName>
    <definedName name="IQ_EST_ACT_EPS_REPORTED" hidden="1">"c1750"</definedName>
    <definedName name="IQ_EST_ACT_EPS_REPORTED_CIQ" hidden="1">"c4736"</definedName>
    <definedName name="IQ_EST_ACT_EPS_REPORTED_REUT" hidden="1">"c5402"</definedName>
    <definedName name="IQ_EST_ACT_REV" hidden="1">"c2113"</definedName>
    <definedName name="IQ_EST_ACT_REV_CIQ" hidden="1">"c3666"</definedName>
    <definedName name="IQ_EST_CURRENCY" hidden="1">"c2140"</definedName>
    <definedName name="IQ_EST_CURRENCY_CIQ" hidden="1">"c4769"</definedName>
    <definedName name="IQ_EST_CURRENCY_REUT" hidden="1">"c5437"</definedName>
    <definedName name="IQ_EST_DATE" hidden="1">"c1634"</definedName>
    <definedName name="IQ_EST_DATE_CIQ" hidden="1">"c4770"</definedName>
    <definedName name="IQ_EST_DATE_REUT" hidden="1">"c5438"</definedName>
    <definedName name="IQ_EST_EBITDA_DIFF" hidden="1">"c1867"</definedName>
    <definedName name="IQ_EST_EBITDA_DIFF_CIQ" hidden="1">"c3719"</definedName>
    <definedName name="IQ_EST_EBITDA_SURPRISE_PERCENT" hidden="1">"c1868"</definedName>
    <definedName name="IQ_EST_EBITDA_SURPRISE_PERCENT_CIQ" hidden="1">"c3720"</definedName>
    <definedName name="IQ_EST_EPS_DIFF" hidden="1">"c1864"</definedName>
    <definedName name="IQ_EST_EPS_DIFF_CIQ" hidden="1">"c4999"</definedName>
    <definedName name="IQ_EST_EPS_GROWTH_1YR" hidden="1">"c1636"</definedName>
    <definedName name="IQ_EST_EPS_GROWTH_1YR_CIQ" hidden="1">"c3628"</definedName>
    <definedName name="IQ_EST_EPS_GROWTH_1YR_REUT" hidden="1">"c3646"</definedName>
    <definedName name="IQ_EST_EPS_GROWTH_2YR" hidden="1">"c1637"</definedName>
    <definedName name="IQ_EST_EPS_GROWTH_5YR" hidden="1">"c1655"</definedName>
    <definedName name="IQ_EST_EPS_GROWTH_5YR_BOTTOM_UP_CIQ" hidden="1">"c12024"</definedName>
    <definedName name="IQ_EST_EPS_GROWTH_5YR_CIQ" hidden="1">"c3615"</definedName>
    <definedName name="IQ_EST_EPS_GROWTH_5YR_HIGH" hidden="1">"c1657"</definedName>
    <definedName name="IQ_EST_EPS_GROWTH_5YR_HIGH_CIQ" hidden="1">"c4663"</definedName>
    <definedName name="IQ_EST_EPS_GROWTH_5YR_LOW" hidden="1">"c1658"</definedName>
    <definedName name="IQ_EST_EPS_GROWTH_5YR_LOW_CIQ" hidden="1">"c4664"</definedName>
    <definedName name="IQ_EST_EPS_GROWTH_5YR_MEDIAN" hidden="1">"c1656"</definedName>
    <definedName name="IQ_EST_EPS_GROWTH_5YR_MEDIAN_CIQ" hidden="1">"c5480"</definedName>
    <definedName name="IQ_EST_EPS_GROWTH_5YR_NUM" hidden="1">"c1659"</definedName>
    <definedName name="IQ_EST_EPS_GROWTH_5YR_NUM_CIQ" hidden="1">"c4665"</definedName>
    <definedName name="IQ_EST_EPS_GROWTH_5YR_REUT" hidden="1">"c3633"</definedName>
    <definedName name="IQ_EST_EPS_GROWTH_5YR_STDDEV" hidden="1">"c1660"</definedName>
    <definedName name="IQ_EST_EPS_GROWTH_5YR_STDDEV_CIQ" hidden="1">"c4666"</definedName>
    <definedName name="IQ_EST_EPS_GROWTH_Q_1YR" hidden="1">"c1641"</definedName>
    <definedName name="IQ_EST_EPS_GROWTH_Q_1YR_CIQ" hidden="1">"c4744"</definedName>
    <definedName name="IQ_EST_EPS_GROWTH_Q_1YR_REUT" hidden="1">"c5410"</definedName>
    <definedName name="IQ_EST_EPS_GW_DIFF" hidden="1">"c1891"</definedName>
    <definedName name="IQ_EST_EPS_GW_DIFF_CIQ" hidden="1">"c4761"</definedName>
    <definedName name="IQ_EST_EPS_GW_DIFF_REUT" hidden="1">"c5429"</definedName>
    <definedName name="IQ_EST_EPS_GW_SURPRISE_PERCENT" hidden="1">"c1892"</definedName>
    <definedName name="IQ_EST_EPS_GW_SURPRISE_PERCENT_CIQ" hidden="1">"c4762"</definedName>
    <definedName name="IQ_EST_EPS_GW_SURPRISE_PERCENT_REUT" hidden="1">"c5430"</definedName>
    <definedName name="IQ_EST_EPS_NORM_DIFF" hidden="1">"c2247"</definedName>
    <definedName name="IQ_EST_EPS_NORM_DIFF_CIQ" hidden="1">"c4745"</definedName>
    <definedName name="IQ_EST_EPS_NORM_DIFF_REUT" hidden="1">"c5411"</definedName>
    <definedName name="IQ_EST_EPS_NORM_SURPRISE_PERCENT" hidden="1">"c2248"</definedName>
    <definedName name="IQ_EST_EPS_NORM_SURPRISE_PERCENT_CIQ" hidden="1">"c4746"</definedName>
    <definedName name="IQ_EST_EPS_NORM_SURPRISE_PERCENT_REUT" hidden="1">"c5412"</definedName>
    <definedName name="IQ_EST_EPS_REPORT_DIFF" hidden="1">"c1893"</definedName>
    <definedName name="IQ_EST_EPS_REPORT_DIFF_CIQ" hidden="1">"c4763"</definedName>
    <definedName name="IQ_EST_EPS_REPORT_DIFF_REUT" hidden="1">"c5431"</definedName>
    <definedName name="IQ_EST_EPS_REPORT_SURPRISE_PERCENT" hidden="1">"c1894"</definedName>
    <definedName name="IQ_EST_EPS_REPORT_SURPRISE_PERCENT_CIQ" hidden="1">"c4764"</definedName>
    <definedName name="IQ_EST_EPS_REPORT_SURPRISE_PERCENT_REUT" hidden="1">"c5432"</definedName>
    <definedName name="IQ_EST_EPS_SURPRISE" hidden="1">"c1635"</definedName>
    <definedName name="IQ_EST_EPS_SURPRISE_PERCENT" hidden="1">"c1635"</definedName>
    <definedName name="IQ_EST_EPS_SURPRISE_PERCENT_CIQ" hidden="1">"c5000"</definedName>
    <definedName name="IQ_EST_FAIR_VALUE_MORT_SERVICING_ASSETS_FFIEC" hidden="1">"c12956"</definedName>
    <definedName name="IQ_EST_FOOTNOTE" hidden="1">"c4540"</definedName>
    <definedName name="IQ_EST_FOOTNOTE_CIQ" hidden="1">"c12022"</definedName>
    <definedName name="IQ_EST_REV_DIFF" hidden="1">"c1865"</definedName>
    <definedName name="IQ_EST_REV_DIFF_CIQ" hidden="1">"c3717"</definedName>
    <definedName name="IQ_EST_REV_GROWTH_1YR" hidden="1">"c1638"</definedName>
    <definedName name="IQ_EST_REV_GROWTH_2YR" hidden="1">"c1639"</definedName>
    <definedName name="IQ_EST_REV_GROWTH_Q_1YR" hidden="1">"c1640"</definedName>
    <definedName name="IQ_EST_REV_SURPRISE_PERCENT" hidden="1">"c1866"</definedName>
    <definedName name="IQ_EST_REV_SURPRISE_PERCENT_CIQ" hidden="1">"c3718"</definedName>
    <definedName name="IQ_EST_VENDOR" hidden="1">"c5564"</definedName>
    <definedName name="IQ_ESTIMATED_ASSESSABLE_DEPOSITS_FDIC" hidden="1">"c6490"</definedName>
    <definedName name="IQ_ESTIMATED_INSURED_DEPOSITS_FDIC" hidden="1">"c6491"</definedName>
    <definedName name="IQ_EV_OVER_EMPLOYEE" hidden="1">"c1225"</definedName>
    <definedName name="IQ_EV_OVER_LTM_EBIT" hidden="1">"c1221"</definedName>
    <definedName name="IQ_EV_OVER_LTM_EBITDA" hidden="1">"c1223"</definedName>
    <definedName name="IQ_EV_OVER_LTM_REVENUE" hidden="1">"c1227"</definedName>
    <definedName name="IQ_EVAL_DATE" hidden="1">"c2180"</definedName>
    <definedName name="IQ_EXCHANGE" hidden="1">"c405"</definedName>
    <definedName name="IQ_EXCISE_TAXES_EXCL_SALES" hidden="1">"c5515"</definedName>
    <definedName name="IQ_EXCISE_TAXES_INCL_SALES" hidden="1">"c5514"</definedName>
    <definedName name="IQ_EXERCISE_PRICE" hidden="1">"c406"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ENSES_AP" hidden="1">"c8875"</definedName>
    <definedName name="IQ_EXPENSES_AP_ABS" hidden="1">"c8894"</definedName>
    <definedName name="IQ_EXPENSES_FIXED_ASSETS_FFIEC" hidden="1">"c13024"</definedName>
    <definedName name="IQ_EXPENSES_NAME_AP" hidden="1">"c8913"</definedName>
    <definedName name="IQ_EXPENSES_NAME_AP_ABS" hidden="1">"c8932"</definedName>
    <definedName name="IQ_EXPLORATION_EXPENDITURE_ALUM" hidden="1">"c9255"</definedName>
    <definedName name="IQ_EXPLORATION_EXPENDITURE_COAL" hidden="1">"c9827"</definedName>
    <definedName name="IQ_EXPLORATION_EXPENDITURE_COP" hidden="1">"c9202"</definedName>
    <definedName name="IQ_EXPLORATION_EXPENDITURE_DIAM" hidden="1">"c9679"</definedName>
    <definedName name="IQ_EXPLORATION_EXPENDITURE_GOLD" hidden="1">"c9040"</definedName>
    <definedName name="IQ_EXPLORATION_EXPENDITURE_IRON" hidden="1">"c9414"</definedName>
    <definedName name="IQ_EXPLORATION_EXPENDITURE_LEAD" hidden="1">"c9467"</definedName>
    <definedName name="IQ_EXPLORATION_EXPENDITURE_MANG" hidden="1">"c9520"</definedName>
    <definedName name="IQ_EXPLORATION_EXPENDITURE_MOLYB" hidden="1">"c9732"</definedName>
    <definedName name="IQ_EXPLORATION_EXPENDITURE_NICK" hidden="1">"c9308"</definedName>
    <definedName name="IQ_EXPLORATION_EXPENDITURE_PLAT" hidden="1">"c9146"</definedName>
    <definedName name="IQ_EXPLORATION_EXPENDITURE_SILVER" hidden="1">"c9093"</definedName>
    <definedName name="IQ_EXPLORATION_EXPENDITURE_TITAN" hidden="1">"c9573"</definedName>
    <definedName name="IQ_EXPLORATION_EXPENDITURE_URAN" hidden="1">"c9626"</definedName>
    <definedName name="IQ_EXPLORATION_EXPENDITURE_ZINC" hidden="1">"c9361"</definedName>
    <definedName name="IQ_EXPLORE_DRILL" hidden="1">"c409"</definedName>
    <definedName name="IQ_EXPORT_PRICE_INDEX" hidden="1">"c6860"</definedName>
    <definedName name="IQ_EXPORT_PRICE_INDEX_APR" hidden="1">"c7520"</definedName>
    <definedName name="IQ_EXPORT_PRICE_INDEX_APR_FC" hidden="1">"c8400"</definedName>
    <definedName name="IQ_EXPORT_PRICE_INDEX_FC" hidden="1">"c7740"</definedName>
    <definedName name="IQ_EXPORT_PRICE_INDEX_POP" hidden="1">"c7080"</definedName>
    <definedName name="IQ_EXPORT_PRICE_INDEX_POP_FC" hidden="1">"c7960"</definedName>
    <definedName name="IQ_EXPORT_PRICE_INDEX_YOY" hidden="1">"c7300"</definedName>
    <definedName name="IQ_EXPORT_PRICE_INDEX_YOY_FC" hidden="1">"c8180"</definedName>
    <definedName name="IQ_EXPORTS_APR_FC_UNUSED" hidden="1">"c8401"</definedName>
    <definedName name="IQ_EXPORTS_APR_FC_UNUSED_UNUSED_UNUSED" hidden="1">"c8401"</definedName>
    <definedName name="IQ_EXPORTS_APR_UNUSED" hidden="1">"c7521"</definedName>
    <definedName name="IQ_EXPORTS_APR_UNUSED_UNUSED_UNUSED" hidden="1">"c7521"</definedName>
    <definedName name="IQ_EXPORTS_FACTOR_SERVICES" hidden="1">"c6862"</definedName>
    <definedName name="IQ_EXPORTS_FACTOR_SERVICES_APR" hidden="1">"c7522"</definedName>
    <definedName name="IQ_EXPORTS_FACTOR_SERVICES_APR_FC" hidden="1">"c8402"</definedName>
    <definedName name="IQ_EXPORTS_FACTOR_SERVICES_FC" hidden="1">"c7742"</definedName>
    <definedName name="IQ_EXPORTS_FACTOR_SERVICES_POP" hidden="1">"c7082"</definedName>
    <definedName name="IQ_EXPORTS_FACTOR_SERVICES_POP_FC" hidden="1">"c7962"</definedName>
    <definedName name="IQ_EXPORTS_FACTOR_SERVICES_SAAR" hidden="1">"c6863"</definedName>
    <definedName name="IQ_EXPORTS_FACTOR_SERVICES_SAAR_APR" hidden="1">"c7523"</definedName>
    <definedName name="IQ_EXPORTS_FACTOR_SERVICES_SAAR_APR_FC" hidden="1">"c8403"</definedName>
    <definedName name="IQ_EXPORTS_FACTOR_SERVICES_SAAR_FC" hidden="1">"c7743"</definedName>
    <definedName name="IQ_EXPORTS_FACTOR_SERVICES_SAAR_POP" hidden="1">"c7083"</definedName>
    <definedName name="IQ_EXPORTS_FACTOR_SERVICES_SAAR_POP_FC" hidden="1">"c7963"</definedName>
    <definedName name="IQ_EXPORTS_FACTOR_SERVICES_SAAR_USD_APR_FC" hidden="1">"c11817"</definedName>
    <definedName name="IQ_EXPORTS_FACTOR_SERVICES_SAAR_USD_FC" hidden="1">"c11814"</definedName>
    <definedName name="IQ_EXPORTS_FACTOR_SERVICES_SAAR_USD_POP_FC" hidden="1">"c11815"</definedName>
    <definedName name="IQ_EXPORTS_FACTOR_SERVICES_SAAR_USD_YOY_FC" hidden="1">"c11816"</definedName>
    <definedName name="IQ_EXPORTS_FACTOR_SERVICES_SAAR_YOY" hidden="1">"c7303"</definedName>
    <definedName name="IQ_EXPORTS_FACTOR_SERVICES_SAAR_YOY_FC" hidden="1">"c8183"</definedName>
    <definedName name="IQ_EXPORTS_FACTOR_SERVICES_USD_APR_FC" hidden="1">"c11813"</definedName>
    <definedName name="IQ_EXPORTS_FACTOR_SERVICES_USD_FC" hidden="1">"c11810"</definedName>
    <definedName name="IQ_EXPORTS_FACTOR_SERVICES_USD_POP_FC" hidden="1">"c11811"</definedName>
    <definedName name="IQ_EXPORTS_FACTOR_SERVICES_USD_YOY_FC" hidden="1">"c11812"</definedName>
    <definedName name="IQ_EXPORTS_FACTOR_SERVICES_YOY" hidden="1">"c7302"</definedName>
    <definedName name="IQ_EXPORTS_FACTOR_SERVICES_YOY_FC" hidden="1">"c8182"</definedName>
    <definedName name="IQ_EXPORTS_FC_UNUSED" hidden="1">"c7741"</definedName>
    <definedName name="IQ_EXPORTS_FC_UNUSED_UNUSED_UNUSED" hidden="1">"c7741"</definedName>
    <definedName name="IQ_EXPORTS_GOODS" hidden="1">"c6864"</definedName>
    <definedName name="IQ_EXPORTS_GOODS_APR" hidden="1">"c7524"</definedName>
    <definedName name="IQ_EXPORTS_GOODS_APR_FC" hidden="1">"c8404"</definedName>
    <definedName name="IQ_EXPORTS_GOODS_FC" hidden="1">"c7744"</definedName>
    <definedName name="IQ_EXPORTS_GOODS_NONFACTOR_SERVICES" hidden="1">"c6865"</definedName>
    <definedName name="IQ_EXPORTS_GOODS_NONFACTOR_SERVICES_APR" hidden="1">"c7525"</definedName>
    <definedName name="IQ_EXPORTS_GOODS_NONFACTOR_SERVICES_APR_FC" hidden="1">"c8405"</definedName>
    <definedName name="IQ_EXPORTS_GOODS_NONFACTOR_SERVICES_FC" hidden="1">"c7745"</definedName>
    <definedName name="IQ_EXPORTS_GOODS_NONFACTOR_SERVICES_POP" hidden="1">"c7085"</definedName>
    <definedName name="IQ_EXPORTS_GOODS_NONFACTOR_SERVICES_POP_FC" hidden="1">"c7965"</definedName>
    <definedName name="IQ_EXPORTS_GOODS_NONFACTOR_SERVICES_YOY" hidden="1">"c7305"</definedName>
    <definedName name="IQ_EXPORTS_GOODS_NONFACTOR_SERVICES_YOY_FC" hidden="1">"c8185"</definedName>
    <definedName name="IQ_EXPORTS_GOODS_POP" hidden="1">"c7084"</definedName>
    <definedName name="IQ_EXPORTS_GOODS_POP_FC" hidden="1">"c7964"</definedName>
    <definedName name="IQ_EXPORTS_GOODS_REAL" hidden="1">"c6973"</definedName>
    <definedName name="IQ_EXPORTS_GOODS_REAL_APR" hidden="1">"c7633"</definedName>
    <definedName name="IQ_EXPORTS_GOODS_REAL_APR_FC" hidden="1">"c8513"</definedName>
    <definedName name="IQ_EXPORTS_GOODS_REAL_FC" hidden="1">"c7853"</definedName>
    <definedName name="IQ_EXPORTS_GOODS_REAL_POP" hidden="1">"c7193"</definedName>
    <definedName name="IQ_EXPORTS_GOODS_REAL_POP_FC" hidden="1">"c8073"</definedName>
    <definedName name="IQ_EXPORTS_GOODS_REAL_SAAR" hidden="1">"c11930"</definedName>
    <definedName name="IQ_EXPORTS_GOODS_REAL_SAAR_APR" hidden="1">"c11933"</definedName>
    <definedName name="IQ_EXPORTS_GOODS_REAL_SAAR_APR_FC_UNUSED" hidden="1">"c8512"</definedName>
    <definedName name="IQ_EXPORTS_GOODS_REAL_SAAR_APR_FC_UNUSED_UNUSED_UNUSED" hidden="1">"c8512"</definedName>
    <definedName name="IQ_EXPORTS_GOODS_REAL_SAAR_APR_UNUSED" hidden="1">"c7632"</definedName>
    <definedName name="IQ_EXPORTS_GOODS_REAL_SAAR_APR_UNUSED_UNUSED_UNUSED" hidden="1">"c7632"</definedName>
    <definedName name="IQ_EXPORTS_GOODS_REAL_SAAR_FC_UNUSED" hidden="1">"c7852"</definedName>
    <definedName name="IQ_EXPORTS_GOODS_REAL_SAAR_FC_UNUSED_UNUSED_UNUSED" hidden="1">"c7852"</definedName>
    <definedName name="IQ_EXPORTS_GOODS_REAL_SAAR_POP" hidden="1">"c11931"</definedName>
    <definedName name="IQ_EXPORTS_GOODS_REAL_SAAR_POP_FC_UNUSED" hidden="1">"c8072"</definedName>
    <definedName name="IQ_EXPORTS_GOODS_REAL_SAAR_POP_FC_UNUSED_UNUSED_UNUSED" hidden="1">"c8072"</definedName>
    <definedName name="IQ_EXPORTS_GOODS_REAL_SAAR_POP_UNUSED" hidden="1">"c7192"</definedName>
    <definedName name="IQ_EXPORTS_GOODS_REAL_SAAR_POP_UNUSED_UNUSED_UNUSED" hidden="1">"c7192"</definedName>
    <definedName name="IQ_EXPORTS_GOODS_REAL_SAAR_UNUSED" hidden="1">"c6972"</definedName>
    <definedName name="IQ_EXPORTS_GOODS_REAL_SAAR_UNUSED_UNUSED_UNUSED" hidden="1">"c6972"</definedName>
    <definedName name="IQ_EXPORTS_GOODS_REAL_SAAR_YOY" hidden="1">"c11932"</definedName>
    <definedName name="IQ_EXPORTS_GOODS_REAL_SAAR_YOY_FC_UNUSED" hidden="1">"c8292"</definedName>
    <definedName name="IQ_EXPORTS_GOODS_REAL_SAAR_YOY_FC_UNUSED_UNUSED_UNUSED" hidden="1">"c8292"</definedName>
    <definedName name="IQ_EXPORTS_GOODS_REAL_SAAR_YOY_UNUSED" hidden="1">"c7412"</definedName>
    <definedName name="IQ_EXPORTS_GOODS_REAL_SAAR_YOY_UNUSED_UNUSED_UNUSED" hidden="1">"c7412"</definedName>
    <definedName name="IQ_EXPORTS_GOODS_REAL_YOY" hidden="1">"c7413"</definedName>
    <definedName name="IQ_EXPORTS_GOODS_REAL_YOY_FC" hidden="1">"c8293"</definedName>
    <definedName name="IQ_EXPORTS_GOODS_SERVICES" hidden="1">"c6866"</definedName>
    <definedName name="IQ_EXPORTS_GOODS_SERVICES_APR" hidden="1">"c7526"</definedName>
    <definedName name="IQ_EXPORTS_GOODS_SERVICES_APR_FC" hidden="1">"c8406"</definedName>
    <definedName name="IQ_EXPORTS_GOODS_SERVICES_FC" hidden="1">"c7746"</definedName>
    <definedName name="IQ_EXPORTS_GOODS_SERVICES_POP" hidden="1">"c7086"</definedName>
    <definedName name="IQ_EXPORTS_GOODS_SERVICES_POP_FC" hidden="1">"c7966"</definedName>
    <definedName name="IQ_EXPORTS_GOODS_SERVICES_REAL" hidden="1">"c6974"</definedName>
    <definedName name="IQ_EXPORTS_GOODS_SERVICES_REAL_APR" hidden="1">"c7634"</definedName>
    <definedName name="IQ_EXPORTS_GOODS_SERVICES_REAL_APR_FC" hidden="1">"c8514"</definedName>
    <definedName name="IQ_EXPORTS_GOODS_SERVICES_REAL_FC" hidden="1">"c7854"</definedName>
    <definedName name="IQ_EXPORTS_GOODS_SERVICES_REAL_POP" hidden="1">"c7194"</definedName>
    <definedName name="IQ_EXPORTS_GOODS_SERVICES_REAL_POP_FC" hidden="1">"c8074"</definedName>
    <definedName name="IQ_EXPORTS_GOODS_SERVICES_REAL_SAAR" hidden="1">"c6975"</definedName>
    <definedName name="IQ_EXPORTS_GOODS_SERVICES_REAL_SAAR_APR" hidden="1">"c7635"</definedName>
    <definedName name="IQ_EXPORTS_GOODS_SERVICES_REAL_SAAR_APR_FC" hidden="1">"c8515"</definedName>
    <definedName name="IQ_EXPORTS_GOODS_SERVICES_REAL_SAAR_FC" hidden="1">"c7855"</definedName>
    <definedName name="IQ_EXPORTS_GOODS_SERVICES_REAL_SAAR_POP" hidden="1">"c7195"</definedName>
    <definedName name="IQ_EXPORTS_GOODS_SERVICES_REAL_SAAR_POP_FC" hidden="1">"c8075"</definedName>
    <definedName name="IQ_EXPORTS_GOODS_SERVICES_REAL_SAAR_YOY" hidden="1">"c7415"</definedName>
    <definedName name="IQ_EXPORTS_GOODS_SERVICES_REAL_SAAR_YOY_FC" hidden="1">"c8295"</definedName>
    <definedName name="IQ_EXPORTS_GOODS_SERVICES_REAL_USD" hidden="1">"c11926"</definedName>
    <definedName name="IQ_EXPORTS_GOODS_SERVICES_REAL_USD_APR" hidden="1">"c11929"</definedName>
    <definedName name="IQ_EXPORTS_GOODS_SERVICES_REAL_USD_POP" hidden="1">"c11927"</definedName>
    <definedName name="IQ_EXPORTS_GOODS_SERVICES_REAL_USD_YOY" hidden="1">"c11928"</definedName>
    <definedName name="IQ_EXPORTS_GOODS_SERVICES_REAL_YOY" hidden="1">"c7414"</definedName>
    <definedName name="IQ_EXPORTS_GOODS_SERVICES_REAL_YOY_FC" hidden="1">"c8294"</definedName>
    <definedName name="IQ_EXPORTS_GOODS_SERVICES_SAAR" hidden="1">"c6867"</definedName>
    <definedName name="IQ_EXPORTS_GOODS_SERVICES_SAAR_APR" hidden="1">"c7527"</definedName>
    <definedName name="IQ_EXPORTS_GOODS_SERVICES_SAAR_APR_FC" hidden="1">"c8407"</definedName>
    <definedName name="IQ_EXPORTS_GOODS_SERVICES_SAAR_FC" hidden="1">"c7747"</definedName>
    <definedName name="IQ_EXPORTS_GOODS_SERVICES_SAAR_POP" hidden="1">"c7087"</definedName>
    <definedName name="IQ_EXPORTS_GOODS_SERVICES_SAAR_POP_FC" hidden="1">"c7967"</definedName>
    <definedName name="IQ_EXPORTS_GOODS_SERVICES_SAAR_YOY" hidden="1">"c7307"</definedName>
    <definedName name="IQ_EXPORTS_GOODS_SERVICES_SAAR_YOY_FC" hidden="1">"c8187"</definedName>
    <definedName name="IQ_EXPORTS_GOODS_SERVICES_USD" hidden="1">"c11822"</definedName>
    <definedName name="IQ_EXPORTS_GOODS_SERVICES_USD_APR" hidden="1">"c11825"</definedName>
    <definedName name="IQ_EXPORTS_GOODS_SERVICES_USD_POP" hidden="1">"c11823"</definedName>
    <definedName name="IQ_EXPORTS_GOODS_SERVICES_USD_YOY" hidden="1">"c11824"</definedName>
    <definedName name="IQ_EXPORTS_GOODS_SERVICES_YOY" hidden="1">"c7306"</definedName>
    <definedName name="IQ_EXPORTS_GOODS_SERVICES_YOY_FC" hidden="1">"c8186"</definedName>
    <definedName name="IQ_EXPORTS_GOODS_USD" hidden="1">"c11818"</definedName>
    <definedName name="IQ_EXPORTS_GOODS_USD_APR" hidden="1">"c11821"</definedName>
    <definedName name="IQ_EXPORTS_GOODS_USD_POP" hidden="1">"c11819"</definedName>
    <definedName name="IQ_EXPORTS_GOODS_USD_YOY" hidden="1">"c11820"</definedName>
    <definedName name="IQ_EXPORTS_GOODS_YOY" hidden="1">"c7304"</definedName>
    <definedName name="IQ_EXPORTS_GOODS_YOY_FC" hidden="1">"c8184"</definedName>
    <definedName name="IQ_EXPORTS_NONFACTOR_SERVICES" hidden="1">"c6868"</definedName>
    <definedName name="IQ_EXPORTS_NONFACTOR_SERVICES_APR" hidden="1">"c7528"</definedName>
    <definedName name="IQ_EXPORTS_NONFACTOR_SERVICES_APR_FC" hidden="1">"c8408"</definedName>
    <definedName name="IQ_EXPORTS_NONFACTOR_SERVICES_FC" hidden="1">"c7748"</definedName>
    <definedName name="IQ_EXPORTS_NONFACTOR_SERVICES_POP" hidden="1">"c7088"</definedName>
    <definedName name="IQ_EXPORTS_NONFACTOR_SERVICES_POP_FC" hidden="1">"c7968"</definedName>
    <definedName name="IQ_EXPORTS_NONFACTOR_SERVICES_YOY" hidden="1">"c7308"</definedName>
    <definedName name="IQ_EXPORTS_NONFACTOR_SERVICES_YOY_FC" hidden="1">"c8188"</definedName>
    <definedName name="IQ_EXPORTS_POP_FC_UNUSED" hidden="1">"c7961"</definedName>
    <definedName name="IQ_EXPORTS_POP_FC_UNUSED_UNUSED_UNUSED" hidden="1">"c7961"</definedName>
    <definedName name="IQ_EXPORTS_POP_UNUSED" hidden="1">"c7081"</definedName>
    <definedName name="IQ_EXPORTS_POP_UNUSED_UNUSED_UNUSED" hidden="1">"c7081"</definedName>
    <definedName name="IQ_EXPORTS_SERVICES_REAL" hidden="1">"c6977"</definedName>
    <definedName name="IQ_EXPORTS_SERVICES_REAL_APR" hidden="1">"c7637"</definedName>
    <definedName name="IQ_EXPORTS_SERVICES_REAL_APR_FC" hidden="1">"c8517"</definedName>
    <definedName name="IQ_EXPORTS_SERVICES_REAL_FC" hidden="1">"c7857"</definedName>
    <definedName name="IQ_EXPORTS_SERVICES_REAL_POP" hidden="1">"c7197"</definedName>
    <definedName name="IQ_EXPORTS_SERVICES_REAL_POP_FC" hidden="1">"c8077"</definedName>
    <definedName name="IQ_EXPORTS_SERVICES_REAL_SAAR" hidden="1">"c11934"</definedName>
    <definedName name="IQ_EXPORTS_SERVICES_REAL_SAAR_APR" hidden="1">"c11937"</definedName>
    <definedName name="IQ_EXPORTS_SERVICES_REAL_SAAR_APR_FC_UNUSED" hidden="1">"c8516"</definedName>
    <definedName name="IQ_EXPORTS_SERVICES_REAL_SAAR_APR_FC_UNUSED_UNUSED_UNUSED" hidden="1">"c8516"</definedName>
    <definedName name="IQ_EXPORTS_SERVICES_REAL_SAAR_APR_UNUSED" hidden="1">"c7636"</definedName>
    <definedName name="IQ_EXPORTS_SERVICES_REAL_SAAR_APR_UNUSED_UNUSED_UNUSED" hidden="1">"c7636"</definedName>
    <definedName name="IQ_EXPORTS_SERVICES_REAL_SAAR_FC_UNUSED" hidden="1">"c7856"</definedName>
    <definedName name="IQ_EXPORTS_SERVICES_REAL_SAAR_FC_UNUSED_UNUSED_UNUSED" hidden="1">"c7856"</definedName>
    <definedName name="IQ_EXPORTS_SERVICES_REAL_SAAR_POP" hidden="1">"c11935"</definedName>
    <definedName name="IQ_EXPORTS_SERVICES_REAL_SAAR_POP_FC_UNUSED" hidden="1">"c8076"</definedName>
    <definedName name="IQ_EXPORTS_SERVICES_REAL_SAAR_POP_FC_UNUSED_UNUSED_UNUSED" hidden="1">"c8076"</definedName>
    <definedName name="IQ_EXPORTS_SERVICES_REAL_SAAR_POP_UNUSED" hidden="1">"c7196"</definedName>
    <definedName name="IQ_EXPORTS_SERVICES_REAL_SAAR_POP_UNUSED_UNUSED_UNUSED" hidden="1">"c7196"</definedName>
    <definedName name="IQ_EXPORTS_SERVICES_REAL_SAAR_UNUSED" hidden="1">"c6976"</definedName>
    <definedName name="IQ_EXPORTS_SERVICES_REAL_SAAR_UNUSED_UNUSED_UNUSED" hidden="1">"c6976"</definedName>
    <definedName name="IQ_EXPORTS_SERVICES_REAL_SAAR_YOY" hidden="1">"c11936"</definedName>
    <definedName name="IQ_EXPORTS_SERVICES_REAL_SAAR_YOY_FC_UNUSED" hidden="1">"c8296"</definedName>
    <definedName name="IQ_EXPORTS_SERVICES_REAL_SAAR_YOY_FC_UNUSED_UNUSED_UNUSED" hidden="1">"c8296"</definedName>
    <definedName name="IQ_EXPORTS_SERVICES_REAL_SAAR_YOY_UNUSED" hidden="1">"c7416"</definedName>
    <definedName name="IQ_EXPORTS_SERVICES_REAL_SAAR_YOY_UNUSED_UNUSED_UNUSED" hidden="1">"c7416"</definedName>
    <definedName name="IQ_EXPORTS_SERVICES_REAL_YOY" hidden="1">"c7417"</definedName>
    <definedName name="IQ_EXPORTS_SERVICES_REAL_YOY_FC" hidden="1">"c8297"</definedName>
    <definedName name="IQ_EXPORTS_UNUSED" hidden="1">"c6861"</definedName>
    <definedName name="IQ_EXPORTS_UNUSED_UNUSED_UNUSED" hidden="1">"c6861"</definedName>
    <definedName name="IQ_EXPORTS_USD" hidden="1">"c11806"</definedName>
    <definedName name="IQ_EXPORTS_USD_APR" hidden="1">"c11809"</definedName>
    <definedName name="IQ_EXPORTS_USD_POP" hidden="1">"c11807"</definedName>
    <definedName name="IQ_EXPORTS_USD_YOY" hidden="1">"c11808"</definedName>
    <definedName name="IQ_EXPORTS_YOY_FC_UNUSED" hidden="1">"c8181"</definedName>
    <definedName name="IQ_EXPORTS_YOY_FC_UNUSED_UNUSED_UNUSED" hidden="1">"c8181"</definedName>
    <definedName name="IQ_EXPORTS_YOY_UNUSED" hidden="1">"c7301"</definedName>
    <definedName name="IQ_EXPORTS_YOY_UNUSED_UNUSED_UNUSED" hidden="1">"c7301"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" hidden="1">"c6216"</definedName>
    <definedName name="IQ_EXTRA_ACC_ITEMS_REIT" hidden="1">"c415"</definedName>
    <definedName name="IQ_EXTRA_ACC_ITEMS_UTI" hidden="1">"c416"</definedName>
    <definedName name="IQ_EXTRA_AVG_ASSETS_FFIEC" hidden="1">"c13369"</definedName>
    <definedName name="IQ_EXTRA_ITEMS" hidden="1">"c413"</definedName>
    <definedName name="IQ_EXTRAORDINARY_GAINS_FDIC" hidden="1">"c6586"</definedName>
    <definedName name="IQ_EXTRAORDINARY_ITEMS_FFIEC" hidden="1">"c13033"</definedName>
    <definedName name="IQ_FAD" hidden="1">"c8757"</definedName>
    <definedName name="IQ_FAD_PAYOUT_RATIO" hidden="1">"c8872"</definedName>
    <definedName name="IQ_FAIR_VALUE_FDIC" hidden="1">"c6427"</definedName>
    <definedName name="IQ_FARM_LOANS_NET_FDIC" hidden="1">"c6316"</definedName>
    <definedName name="IQ_FARM_LOANS_TOTAL_LOANS_FOREIGN_FDIC" hidden="1">"c6450"</definedName>
    <definedName name="IQ_FARMLAND_LOANS_FDIC" hidden="1">"c6314"</definedName>
    <definedName name="IQ_FDIC" hidden="1">"c417"</definedName>
    <definedName name="IQ_FDIC_DEPOSIT_INSURANCE_FFIEC" hidden="1">"c13053"</definedName>
    <definedName name="IQ_FED_BUDGET_RECEIPTS" hidden="1">"c6869"</definedName>
    <definedName name="IQ_FED_BUDGET_RECEIPTS_APR" hidden="1">"c7529"</definedName>
    <definedName name="IQ_FED_BUDGET_RECEIPTS_APR_FC" hidden="1">"c8409"</definedName>
    <definedName name="IQ_FED_BUDGET_RECEIPTS_FC" hidden="1">"c7749"</definedName>
    <definedName name="IQ_FED_BUDGET_RECEIPTS_POP" hidden="1">"c7089"</definedName>
    <definedName name="IQ_FED_BUDGET_RECEIPTS_POP_FC" hidden="1">"c7969"</definedName>
    <definedName name="IQ_FED_BUDGET_RECEIPTS_YOY" hidden="1">"c7309"</definedName>
    <definedName name="IQ_FED_BUDGET_RECEIPTS_YOY_FC" hidden="1">"c8189"</definedName>
    <definedName name="IQ_FED_FUNDS_PURCHASED_DOM_FFIEC" hidden="1">"c12856"</definedName>
    <definedName name="IQ_FED_FUNDS_PURCHASED_FDIC" hidden="1">"c6343"</definedName>
    <definedName name="IQ_FED_FUNDS_PURCHASED_QUARTERLY_AVG_FFIEC" hidden="1">"c13090"</definedName>
    <definedName name="IQ_FED_FUNDS_SOLD_DOM_FFIEC" hidden="1">"c12806"</definedName>
    <definedName name="IQ_FED_FUNDS_SOLD_FDIC" hidden="1">"c6307"</definedName>
    <definedName name="IQ_FED_FUNDS_SOLD_QUARTERLY_AVG_FFIEC" hidden="1">"c13080"</definedName>
    <definedName name="IQ_FEDFUNDS_SOLD" hidden="1">"c2256"</definedName>
    <definedName name="IQ_FEES_COMMISSIONS_BROKERAGE_FFIEC" hidden="1">"c13005"</definedName>
    <definedName name="IQ_FFO" hidden="1">"c1574"</definedName>
    <definedName name="IQ_FFO_ADJ_ACT_OR_EST" hidden="1">"c4435"</definedName>
    <definedName name="IQ_FFO_ADJ_ACT_OR_EST_CIQ" hidden="1">"c4960"</definedName>
    <definedName name="IQ_FFO_EST" hidden="1">"c418"</definedName>
    <definedName name="IQ_FFO_HIGH_EST" hidden="1">"c419"</definedName>
    <definedName name="IQ_FFO_LOW_EST" hidden="1">"c420"</definedName>
    <definedName name="IQ_FFO_NUM_EST" hidden="1">"c421"</definedName>
    <definedName name="IQ_FFO_PAYOUT_RATIO" hidden="1">"c3492"</definedName>
    <definedName name="IQ_FFO_PER_SHARE_BASIC" hidden="1">"c8867"</definedName>
    <definedName name="IQ_FFO_PER_SHARE_DILUTED" hidden="1">"c8868"</definedName>
    <definedName name="IQ_FFO_SHARE_ACT_OR_EST" hidden="1">"c4446"</definedName>
    <definedName name="IQ_FFO_SHARE_ACT_OR_EST_CIQ" hidden="1">"c4971"</definedName>
    <definedName name="IQ_FFO_STDDEV_EST" hidden="1">"c422"</definedName>
    <definedName name="IQ_FH" hidden="1">100000</definedName>
    <definedName name="IQ_FHLB_ADVANCES_FDIC" hidden="1">"c6366"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DUCIARY_ACTIVITIES_FDIC" hidden="1">"c6571"</definedName>
    <definedName name="IQ_FIDUCIARY_INCOME_OPERATING_INC_FFIEC" hidden="1">"c13383"</definedName>
    <definedName name="IQ_FIFETEEN_YEAR_FIXED_AND_FLOATING_RATE_FDIC" hidden="1">"c6423"</definedName>
    <definedName name="IQ_FIFETEEN_YEAR_MORTGAGE_PASS_THROUGHS_FDIC" hidden="1">"c6415"</definedName>
    <definedName name="IQ_FILING_CURRENCY" hidden="1">"c2129"</definedName>
    <definedName name="IQ_FILING_CURRENCY_AP" hidden="1">"c11747"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ATA_SOURCE" hidden="1">"c6788"</definedName>
    <definedName name="IQ_FIN_DIV_ASSETS_CURRENT" hidden="1">"c427"</definedName>
    <definedName name="IQ_FIN_DIV_ASSETS_LT" hidden="1">"c428"</definedName>
    <definedName name="IQ_FIN_DIV_CASH_EQUIV" hidden="1">"c6289"</definedName>
    <definedName name="IQ_FIN_DIV_CURRENT_PORT_DEBT_TOTAL" hidden="1">"c5524"</definedName>
    <definedName name="IQ_FIN_DIV_CURRENT_PORT_LEASES_TOTAL" hidden="1">"c5523"</definedName>
    <definedName name="IQ_FIN_DIV_DEBT_CURRENT" hidden="1">"c429"</definedName>
    <definedName name="IQ_FIN_DIV_DEBT_LT" hidden="1">"c430"</definedName>
    <definedName name="IQ_FIN_DIV_DEBT_LT_TOTAL" hidden="1">"c5526"</definedName>
    <definedName name="IQ_FIN_DIV_DEBT_TOTAL" hidden="1">"c5656"</definedName>
    <definedName name="IQ_FIN_DIV_EXP" hidden="1">"c431"</definedName>
    <definedName name="IQ_FIN_DIV_INT_EXP" hidden="1">"c432"</definedName>
    <definedName name="IQ_FIN_DIV_LEASES_LT_TOTAL" hidden="1">"c5525"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LT_DEBT_TOTAL" hidden="1">"c5655"</definedName>
    <definedName name="IQ_FIN_DIV_NOTES_PAY_TOTAL" hidden="1">"c5522"</definedName>
    <definedName name="IQ_FIN_DIV_REV" hidden="1">"c437"</definedName>
    <definedName name="IQ_FIN_DIV_ST_DEBT_TOTAL" hidden="1">"c5527"</definedName>
    <definedName name="IQ_FIN_DIV_ST_INVEST" hidden="1">"c6288"</definedName>
    <definedName name="IQ_FINANCIAL_LOC_FOREIGN_GUARANTEES_FFIEC" hidden="1">"c13249"</definedName>
    <definedName name="IQ_FINANCIAL_SERVICING_ASSETS_FAIR_VALUE_TOT_FFIEC" hidden="1">"c13212"</definedName>
    <definedName name="IQ_FINANCIAL_SERVICING_ASSETS_LEVEL_1_FFIEC" hidden="1">"c13220"</definedName>
    <definedName name="IQ_FINANCIAL_SERVICING_ASSETS_LEVEL_2_FFIEC" hidden="1">"c13228"</definedName>
    <definedName name="IQ_FINANCIAL_SERVICING_ASSETS_LEVEL_3_FFIEC" hidden="1">"c13236"</definedName>
    <definedName name="IQ_FINANCIAL_SERVICING_LIAB_FAIR_VALUE_TOT_FFIEC" hidden="1">"c13215"</definedName>
    <definedName name="IQ_FINANCIAL_SERVICING_LIAB_LEVEL_1_FFIEC" hidden="1">"c13223"</definedName>
    <definedName name="IQ_FINANCIAL_SERVICING_LIAB_LEVEL_2_FFIEC" hidden="1">"c13231"</definedName>
    <definedName name="IQ_FINANCIAL_SERVICING_LIAB_LEVEL_3_FFIEC" hidden="1">"c13239"</definedName>
    <definedName name="IQ_FINANCING_CASH" hidden="1">"c893"</definedName>
    <definedName name="IQ_FINANCING_CASH_SUPPL" hidden="1">"c899"</definedName>
    <definedName name="IQ_FINANCING_OBLIG_CURRENT" hidden="1">"c11753"</definedName>
    <definedName name="IQ_FINANCING_OBLIG_NON_CURRENT" hidden="1">"c11754"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Q_EST" hidden="1">"c6794"</definedName>
    <definedName name="IQ_FISCAL_Q_EST_CIQ" hidden="1">"c6806"</definedName>
    <definedName name="IQ_FISCAL_Q_EST_REUT" hidden="1">"c6798"</definedName>
    <definedName name="IQ_FISCAL_Y" hidden="1">"c441"</definedName>
    <definedName name="IQ_FISCAL_Y_EST" hidden="1">"c6795"</definedName>
    <definedName name="IQ_FISCAL_Y_EST_CIQ" hidden="1">"c6807"</definedName>
    <definedName name="IQ_FISCAL_Y_EST_REUT" hidden="1">"c6799"</definedName>
    <definedName name="IQ_FIVE_PERCENT_OWNER" hidden="1">"c442"</definedName>
    <definedName name="IQ_FIVE_YEAR_FIXED_AND_FLOATING_RATE_FDIC" hidden="1">"c6422"</definedName>
    <definedName name="IQ_FIVE_YEAR_MORTGAGE_PASS_THROUGHS_FDIC" hidden="1">"c6414"</definedName>
    <definedName name="IQ_FIVEPERCENT_PERCENT" hidden="1">"c443"</definedName>
    <definedName name="IQ_FIVEPERCENT_SHARES" hidden="1">"c444"</definedName>
    <definedName name="IQ_FIX_FREQUENCY" hidden="1">"c8964"</definedName>
    <definedName name="IQ_FIXED_ASSET_TURNS" hidden="1">"c445"</definedName>
    <definedName name="IQ_FIXED_INCOME_LIST" hidden="1">"c13504"</definedName>
    <definedName name="IQ_FIXED_INVEST_APR_FC_UNUSED" hidden="1">"c8410"</definedName>
    <definedName name="IQ_FIXED_INVEST_APR_FC_UNUSED_UNUSED_UNUSED" hidden="1">"c8410"</definedName>
    <definedName name="IQ_FIXED_INVEST_APR_UNUSED" hidden="1">"c7530"</definedName>
    <definedName name="IQ_FIXED_INVEST_APR_UNUSED_UNUSED_UNUSED" hidden="1">"c7530"</definedName>
    <definedName name="IQ_FIXED_INVEST_FC_UNUSED" hidden="1">"c7750"</definedName>
    <definedName name="IQ_FIXED_INVEST_FC_UNUSED_UNUSED_UNUSED" hidden="1">"c7750"</definedName>
    <definedName name="IQ_FIXED_INVEST_MACH_EQUIP" hidden="1">"c6871"</definedName>
    <definedName name="IQ_FIXED_INVEST_MACH_EQUIP_APR" hidden="1">"c7531"</definedName>
    <definedName name="IQ_FIXED_INVEST_MACH_EQUIP_APR_FC" hidden="1">"c8411"</definedName>
    <definedName name="IQ_FIXED_INVEST_MACH_EQUIP_FC" hidden="1">"c7751"</definedName>
    <definedName name="IQ_FIXED_INVEST_MACH_EQUIP_POP" hidden="1">"c7091"</definedName>
    <definedName name="IQ_FIXED_INVEST_MACH_EQUIP_POP_FC" hidden="1">"c7971"</definedName>
    <definedName name="IQ_FIXED_INVEST_MACH_EQUIP_REAL" hidden="1">"c6979"</definedName>
    <definedName name="IQ_FIXED_INVEST_MACH_EQUIP_REAL_APR" hidden="1">"c7639"</definedName>
    <definedName name="IQ_FIXED_INVEST_MACH_EQUIP_REAL_APR_FC" hidden="1">"c8519"</definedName>
    <definedName name="IQ_FIXED_INVEST_MACH_EQUIP_REAL_FC" hidden="1">"c7859"</definedName>
    <definedName name="IQ_FIXED_INVEST_MACH_EQUIP_REAL_POP" hidden="1">"c7199"</definedName>
    <definedName name="IQ_FIXED_INVEST_MACH_EQUIP_REAL_POP_FC" hidden="1">"c8079"</definedName>
    <definedName name="IQ_FIXED_INVEST_MACH_EQUIP_REAL_YOY" hidden="1">"c7419"</definedName>
    <definedName name="IQ_FIXED_INVEST_MACH_EQUIP_REAL_YOY_FC" hidden="1">"c8299"</definedName>
    <definedName name="IQ_FIXED_INVEST_MACH_EQUIP_YOY" hidden="1">"c7311"</definedName>
    <definedName name="IQ_FIXED_INVEST_MACH_EQUIP_YOY_FC" hidden="1">"c8191"</definedName>
    <definedName name="IQ_FIXED_INVEST_POP_FC_UNUSED" hidden="1">"c7970"</definedName>
    <definedName name="IQ_FIXED_INVEST_POP_FC_UNUSED_UNUSED_UNUSED" hidden="1">"c7970"</definedName>
    <definedName name="IQ_FIXED_INVEST_POP_UNUSED" hidden="1">"c7090"</definedName>
    <definedName name="IQ_FIXED_INVEST_POP_UNUSED_UNUSED_UNUSED" hidden="1">"c7090"</definedName>
    <definedName name="IQ_FIXED_INVEST_REAL_APR_FC_UNUSED" hidden="1">"c8518"</definedName>
    <definedName name="IQ_FIXED_INVEST_REAL_APR_FC_UNUSED_UNUSED_UNUSED" hidden="1">"c8518"</definedName>
    <definedName name="IQ_FIXED_INVEST_REAL_APR_UNUSED" hidden="1">"c7638"</definedName>
    <definedName name="IQ_FIXED_INVEST_REAL_APR_UNUSED_UNUSED_UNUSED" hidden="1">"c7638"</definedName>
    <definedName name="IQ_FIXED_INVEST_REAL_FC_UNUSED" hidden="1">"c7858"</definedName>
    <definedName name="IQ_FIXED_INVEST_REAL_FC_UNUSED_UNUSED_UNUSED" hidden="1">"c7858"</definedName>
    <definedName name="IQ_FIXED_INVEST_REAL_POP_FC_UNUSED" hidden="1">"c8078"</definedName>
    <definedName name="IQ_FIXED_INVEST_REAL_POP_FC_UNUSED_UNUSED_UNUSED" hidden="1">"c8078"</definedName>
    <definedName name="IQ_FIXED_INVEST_REAL_POP_UNUSED" hidden="1">"c7198"</definedName>
    <definedName name="IQ_FIXED_INVEST_REAL_POP_UNUSED_UNUSED_UNUSED" hidden="1">"c7198"</definedName>
    <definedName name="IQ_FIXED_INVEST_REAL_SAAR" hidden="1">"c6980"</definedName>
    <definedName name="IQ_FIXED_INVEST_REAL_SAAR_APR" hidden="1">"c7640"</definedName>
    <definedName name="IQ_FIXED_INVEST_REAL_SAAR_APR_FC" hidden="1">"c8520"</definedName>
    <definedName name="IQ_FIXED_INVEST_REAL_SAAR_FC" hidden="1">"c7860"</definedName>
    <definedName name="IQ_FIXED_INVEST_REAL_SAAR_POP" hidden="1">"c7200"</definedName>
    <definedName name="IQ_FIXED_INVEST_REAL_SAAR_POP_FC" hidden="1">"c8080"</definedName>
    <definedName name="IQ_FIXED_INVEST_REAL_SAAR_USD_APR_FC" hidden="1">"c11945"</definedName>
    <definedName name="IQ_FIXED_INVEST_REAL_SAAR_USD_FC" hidden="1">"c11942"</definedName>
    <definedName name="IQ_FIXED_INVEST_REAL_SAAR_USD_POP_FC" hidden="1">"c11943"</definedName>
    <definedName name="IQ_FIXED_INVEST_REAL_SAAR_USD_YOY_FC" hidden="1">"c11944"</definedName>
    <definedName name="IQ_FIXED_INVEST_REAL_SAAR_YOY" hidden="1">"c7420"</definedName>
    <definedName name="IQ_FIXED_INVEST_REAL_SAAR_YOY_FC" hidden="1">"c8300"</definedName>
    <definedName name="IQ_FIXED_INVEST_REAL_UNUSED" hidden="1">"c6978"</definedName>
    <definedName name="IQ_FIXED_INVEST_REAL_UNUSED_UNUSED_UNUSED" hidden="1">"c6978"</definedName>
    <definedName name="IQ_FIXED_INVEST_REAL_USD_APR_FC" hidden="1">"c11941"</definedName>
    <definedName name="IQ_FIXED_INVEST_REAL_USD_FC" hidden="1">"c11938"</definedName>
    <definedName name="IQ_FIXED_INVEST_REAL_USD_POP_FC" hidden="1">"c11939"</definedName>
    <definedName name="IQ_FIXED_INVEST_REAL_USD_YOY_FC" hidden="1">"c11940"</definedName>
    <definedName name="IQ_FIXED_INVEST_REAL_YOY_FC_UNUSED" hidden="1">"c8298"</definedName>
    <definedName name="IQ_FIXED_INVEST_REAL_YOY_FC_UNUSED_UNUSED_UNUSED" hidden="1">"c8298"</definedName>
    <definedName name="IQ_FIXED_INVEST_REAL_YOY_UNUSED" hidden="1">"c7418"</definedName>
    <definedName name="IQ_FIXED_INVEST_REAL_YOY_UNUSED_UNUSED_UNUSED" hidden="1">"c7418"</definedName>
    <definedName name="IQ_FIXED_INVEST_SAAR" hidden="1">"c6872"</definedName>
    <definedName name="IQ_FIXED_INVEST_SAAR_APR" hidden="1">"c7532"</definedName>
    <definedName name="IQ_FIXED_INVEST_SAAR_APR_FC" hidden="1">"c8412"</definedName>
    <definedName name="IQ_FIXED_INVEST_SAAR_FC" hidden="1">"c7752"</definedName>
    <definedName name="IQ_FIXED_INVEST_SAAR_POP" hidden="1">"c7092"</definedName>
    <definedName name="IQ_FIXED_INVEST_SAAR_POP_FC" hidden="1">"c7972"</definedName>
    <definedName name="IQ_FIXED_INVEST_SAAR_USD_APR_FC" hidden="1">"c11833"</definedName>
    <definedName name="IQ_FIXED_INVEST_SAAR_USD_FC" hidden="1">"c11830"</definedName>
    <definedName name="IQ_FIXED_INVEST_SAAR_USD_POP_FC" hidden="1">"c11831"</definedName>
    <definedName name="IQ_FIXED_INVEST_SAAR_USD_YOY_FC" hidden="1">"c11832"</definedName>
    <definedName name="IQ_FIXED_INVEST_SAAR_YOY" hidden="1">"c7312"</definedName>
    <definedName name="IQ_FIXED_INVEST_SAAR_YOY_FC" hidden="1">"c8192"</definedName>
    <definedName name="IQ_FIXED_INVEST_UNUSED" hidden="1">"c6870"</definedName>
    <definedName name="IQ_FIXED_INVEST_UNUSED_UNUSED_UNUSED" hidden="1">"c6870"</definedName>
    <definedName name="IQ_FIXED_INVEST_USD_APR_FC" hidden="1">"c11829"</definedName>
    <definedName name="IQ_FIXED_INVEST_USD_FC" hidden="1">"c11826"</definedName>
    <definedName name="IQ_FIXED_INVEST_USD_POP_FC" hidden="1">"c11827"</definedName>
    <definedName name="IQ_FIXED_INVEST_USD_YOY_FC" hidden="1">"c11828"</definedName>
    <definedName name="IQ_FIXED_INVEST_YOY_FC_UNUSED" hidden="1">"c8190"</definedName>
    <definedName name="IQ_FIXED_INVEST_YOY_FC_UNUSED_UNUSED_UNUSED" hidden="1">"c8190"</definedName>
    <definedName name="IQ_FIXED_INVEST_YOY_UNUSED" hidden="1">"c7310"</definedName>
    <definedName name="IQ_FIXED_INVEST_YOY_UNUSED_UNUSED_UNUSED" hidden="1">"c7310"</definedName>
    <definedName name="IQ_FLOAT_PERCENT" hidden="1">"c1575"</definedName>
    <definedName name="IQ_FNMA_FHLMC_FDIC" hidden="1">"c6397"</definedName>
    <definedName name="IQ_FNMA_FHLMC_GNMA_FDIC" hidden="1">"c6399"</definedName>
    <definedName name="IQ_FORECLOSED_PROPERTIES_FDIC" hidden="1">"c6459"</definedName>
    <definedName name="IQ_FOREIGN_BANK_LOANS_FDIC" hidden="1">"c6437"</definedName>
    <definedName name="IQ_FOREIGN_BANKS_DEPOSITS_FOREIGN_FDIC" hidden="1">"c6481"</definedName>
    <definedName name="IQ_FOREIGN_BANKS_DUE_30_89_FFIEC" hidden="1">"c13269"</definedName>
    <definedName name="IQ_FOREIGN_BANKS_DUE_90_FFIEC" hidden="1">"c13295"</definedName>
    <definedName name="IQ_FOREIGN_BANKS_LOAN_CHARG_OFFS_FDIC" hidden="1">"c6645"</definedName>
    <definedName name="IQ_FOREIGN_BANKS_NET_CHARGE_OFFS_FDIC" hidden="1">"c6647"</definedName>
    <definedName name="IQ_FOREIGN_BANKS_NON_ACCRUAL_FFIEC" hidden="1">"c13321"</definedName>
    <definedName name="IQ_FOREIGN_BANKS_NONTRANSACTION_ACCOUNTS_FDIC" hidden="1">"c6550"</definedName>
    <definedName name="IQ_FOREIGN_BANKS_RECOVERIES_FDIC" hidden="1">"c6646"</definedName>
    <definedName name="IQ_FOREIGN_BANKS_TRANSACTION_ACCOUNTS_FDIC" hidden="1">"c6542"</definedName>
    <definedName name="IQ_FOREIGN_BRANCHES_U.S._BANKS_LOANS_FDIC" hidden="1">"c6438"</definedName>
    <definedName name="IQ_FOREIGN_BRANCHES_US_BANKS_FDIC" hidden="1">"c6392"</definedName>
    <definedName name="IQ_FOREIGN_BRANCHES_US_BANKS_LOANS_FDIC" hidden="1">"c6438"</definedName>
    <definedName name="IQ_FOREIGN_COUNTRIES_BANKS_TOTAL_LOANS_FOREIGN_FDIC" hidden="1">"c6445"</definedName>
    <definedName name="IQ_FOREIGN_DEBT_SECURITIES_FDIC" hidden="1">"c6303"</definedName>
    <definedName name="IQ_FOREIGN_DEP_IB" hidden="1">"c446"</definedName>
    <definedName name="IQ_FOREIGN_DEP_NON_IB" hidden="1">"c447"</definedName>
    <definedName name="IQ_FOREIGN_DEPOSITS_ASSETS_TOT_FFIEC" hidden="1">"c13445"</definedName>
    <definedName name="IQ_FOREIGN_DEPOSITS_NONTRANSACTION_ACCOUNTS_FDIC" hidden="1">"c6549"</definedName>
    <definedName name="IQ_FOREIGN_DEPOSITS_TOT_FFIEC" hidden="1">"c13486"</definedName>
    <definedName name="IQ_FOREIGN_DEPOSITS_TRANSACTION_ACCOUNTS_FDIC" hidden="1">"c6541"</definedName>
    <definedName name="IQ_FOREIGN_EXCHANGE" hidden="1">"c451"</definedName>
    <definedName name="IQ_FOREIGN_EXCHANGE_EXPOSURES_FDIC" hidden="1">"c6663"</definedName>
    <definedName name="IQ_FOREIGN_GOVERNMENT_LOANS_FDIC" hidden="1">"c6430"</definedName>
    <definedName name="IQ_FOREIGN_GOVERNMENTS_CHARGE_OFFS_FDIC" hidden="1">"c6600"</definedName>
    <definedName name="IQ_FOREIGN_GOVERNMENTS_DEPOSITS_FOREIGN_FDIC" hidden="1">"c6482"</definedName>
    <definedName name="IQ_FOREIGN_GOVERNMENTS_NET_CHARGE_OFFS_FDIC" hidden="1">"c6638"</definedName>
    <definedName name="IQ_FOREIGN_GOVERNMENTS_NONTRANSACTION_ACCOUNTS_FDIC" hidden="1">"c6551"</definedName>
    <definedName name="IQ_FOREIGN_GOVERNMENTS_RECOVERIES_FDIC" hidden="1">"c6619"</definedName>
    <definedName name="IQ_FOREIGN_GOVERNMENTS_TOTAL_DEPOSITS_FDIC" hidden="1">"c6476"</definedName>
    <definedName name="IQ_FOREIGN_GOVERNMENTS_TRANSACTION_ACCOUNTS_FDIC" hidden="1">"c6543"</definedName>
    <definedName name="IQ_FOREIGN_LL_REC_FFIEC" hidden="1">"c12892"</definedName>
    <definedName name="IQ_FOREIGN_LOANS" hidden="1">"c448"</definedName>
    <definedName name="IQ_FOREIGN_LOANS_LEASES_FOREIGN_FFIEC" hidden="1">"c13478"</definedName>
    <definedName name="IQ_FQ" hidden="1">500</definedName>
    <definedName name="IQ_FUEL" hidden="1">"c449"</definedName>
    <definedName name="IQ_FULL_TIME" hidden="1">"c450"</definedName>
    <definedName name="IQ_FULLY_INSURED_DEPOSITS_FDIC" hidden="1">"c6487"</definedName>
    <definedName name="IQ_FUND_FEE_INC_NON_INT_INC_FFIEC" hidden="1">"c13493"</definedName>
    <definedName name="IQ_FUNDING_DEPENDENCE_FFIEC" hidden="1">"c13336"</definedName>
    <definedName name="IQ_FUNDING_DEPENDENCE_ST_FFIEC" hidden="1">"c13337"</definedName>
    <definedName name="IQ_FUNDS_PURCHASED_ASSETS_TOT_FFIEC" hidden="1">"c13446"</definedName>
    <definedName name="IQ_FUTURES_FORWARD_CONTRACTS_NOTIONAL_AMOUNT_FDIC" hidden="1">"c6518"</definedName>
    <definedName name="IQ_FUTURES_FORWARD_CONTRACTS_RATE_RISK_FDIC" hidden="1">"c6508"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X_CONTRACTS_FDIC" hidden="1">"c6517"</definedName>
    <definedName name="IQ_FX_CONTRACTS_FFIEC" hidden="1">"c13125"</definedName>
    <definedName name="IQ_FX_CONTRACTS_SPOT_FDIC" hidden="1">"c6356"</definedName>
    <definedName name="IQ_FX_EXPOSURE_FFIEC" hidden="1">"c13059"</definedName>
    <definedName name="IQ_FY" hidden="1">1000</definedName>
    <definedName name="IQ_GA_EXP" hidden="1">"c2241"</definedName>
    <definedName name="IQ_GAAP_BS" hidden="1">"c6789"</definedName>
    <definedName name="IQ_GAAP_CF" hidden="1">"c6790"</definedName>
    <definedName name="IQ_GAAP_IS" hidden="1">"c6194"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" hidden="1">"c6217"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" hidden="1">"c6218"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" hidden="1">"c6219"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CREDIT_DERIVATIVES_FFIEC" hidden="1">"c13066"</definedName>
    <definedName name="IQ_GAIN_CREDIT_DERIVATIVES_NON_TRADING_FFIEC" hidden="1">"c13067"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" hidden="1">"c6220"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" hidden="1">"c6278"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" hidden="1">"c6221"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"c452"</definedName>
    <definedName name="IQ_GAIN_SALE_LOANS_FDIC" hidden="1">"c6673"</definedName>
    <definedName name="IQ_GAIN_SALE_RE_FDIC" hidden="1">"c6674"</definedName>
    <definedName name="IQ_GAINS_AFS_AVG_ASSETS_FFIEC" hidden="1">"c13364"</definedName>
    <definedName name="IQ_GAINS_ASSETS_TOT_FFIEC" hidden="1">"c13073"</definedName>
    <definedName name="IQ_GAINS_AVAIL_SALE_EQUITY_SEC_T2_FFIEC" hidden="1">"c13147"</definedName>
    <definedName name="IQ_GAINS_AVAIL_SALE_SEC_T1_FFIEC" hidden="1">"c13131"</definedName>
    <definedName name="IQ_GAINS_CASH_FLOW_HEDGES_T1_FFIEC" hidden="1">"c13133"</definedName>
    <definedName name="IQ_GAINS_HTM_AVG_ASSETS_FFIEC" hidden="1">"c13363"</definedName>
    <definedName name="IQ_GAINS_INSTRUMENT_SPECIFIC_CREDIT_RISK_LIAB_FFIEC" hidden="1">"c13076"</definedName>
    <definedName name="IQ_GAINS_INSTRUMENT_SPECIFIC_RISK_FFIEC" hidden="1">"c13074"</definedName>
    <definedName name="IQ_GAINS_INSURANCE_ACTIVITIES_FFIEC" hidden="1">"c13072"</definedName>
    <definedName name="IQ_GAINS_LIABILITIES_FFIEC" hidden="1">"c13075"</definedName>
    <definedName name="IQ_GAINS_SALE_ASSETS_FDIC" hidden="1">"c6675"</definedName>
    <definedName name="IQ_GAINS_SALE_LOANS_LEASES_FFIEC" hidden="1">"c13013"</definedName>
    <definedName name="IQ_GAINS_SALE_OTHER_ASSETS_FFIEC" hidden="1">"c13015"</definedName>
    <definedName name="IQ_GAINS_SALE_OTHER_RE_OWNED_FFIEC" hidden="1">"c13014"</definedName>
    <definedName name="IQ_GAINS_SECURITIZATION_OPERATING_INC_FFIEC" hidden="1">"c13391"</definedName>
    <definedName name="IQ_GDP" hidden="1">"c6874"</definedName>
    <definedName name="IQ_GDP_APR" hidden="1">"c7534"</definedName>
    <definedName name="IQ_GDP_APR_FC" hidden="1">"c8414"</definedName>
    <definedName name="IQ_GDP_FC" hidden="1">"c7754"</definedName>
    <definedName name="IQ_GDP_POP" hidden="1">"c7094"</definedName>
    <definedName name="IQ_GDP_POP_FC" hidden="1">"c7974"</definedName>
    <definedName name="IQ_GDP_REAL" hidden="1">"c6981"</definedName>
    <definedName name="IQ_GDP_REAL_APR" hidden="1">"c7641"</definedName>
    <definedName name="IQ_GDP_REAL_APR_FC" hidden="1">"c8521"</definedName>
    <definedName name="IQ_GDP_REAL_FC" hidden="1">"c7861"</definedName>
    <definedName name="IQ_GDP_REAL_POP" hidden="1">"c7201"</definedName>
    <definedName name="IQ_GDP_REAL_POP_FC" hidden="1">"c8081"</definedName>
    <definedName name="IQ_GDP_REAL_SAAR" hidden="1">"c6982"</definedName>
    <definedName name="IQ_GDP_REAL_SAAR_APR" hidden="1">"c7642"</definedName>
    <definedName name="IQ_GDP_REAL_SAAR_APR_FC" hidden="1">"c8522"</definedName>
    <definedName name="IQ_GDP_REAL_SAAR_FC" hidden="1">"c7862"</definedName>
    <definedName name="IQ_GDP_REAL_SAAR_POP" hidden="1">"c7202"</definedName>
    <definedName name="IQ_GDP_REAL_SAAR_POP_FC" hidden="1">"c8082"</definedName>
    <definedName name="IQ_GDP_REAL_SAAR_YOY" hidden="1">"c7422"</definedName>
    <definedName name="IQ_GDP_REAL_SAAR_YOY_FC" hidden="1">"c8302"</definedName>
    <definedName name="IQ_GDP_REAL_USD" hidden="1">"c11946"</definedName>
    <definedName name="IQ_GDP_REAL_USD_APR" hidden="1">"c11949"</definedName>
    <definedName name="IQ_GDP_REAL_USD_POP" hidden="1">"c11947"</definedName>
    <definedName name="IQ_GDP_REAL_USD_YOY" hidden="1">"c11948"</definedName>
    <definedName name="IQ_GDP_REAL_YOY" hidden="1">"c7421"</definedName>
    <definedName name="IQ_GDP_REAL_YOY_FC" hidden="1">"c8301"</definedName>
    <definedName name="IQ_GDP_SAAR" hidden="1">"c6875"</definedName>
    <definedName name="IQ_GDP_SAAR_APR" hidden="1">"c7535"</definedName>
    <definedName name="IQ_GDP_SAAR_APR_FC" hidden="1">"c8415"</definedName>
    <definedName name="IQ_GDP_SAAR_FC" hidden="1">"c7755"</definedName>
    <definedName name="IQ_GDP_SAAR_POP" hidden="1">"c7095"</definedName>
    <definedName name="IQ_GDP_SAAR_POP_FC" hidden="1">"c7975"</definedName>
    <definedName name="IQ_GDP_SAAR_YOY" hidden="1">"c7315"</definedName>
    <definedName name="IQ_GDP_SAAR_YOY_FC" hidden="1">"c8195"</definedName>
    <definedName name="IQ_GDP_USD" hidden="1">"c11834"</definedName>
    <definedName name="IQ_GDP_USD_APR" hidden="1">"c11837"</definedName>
    <definedName name="IQ_GDP_USD_POP" hidden="1">"c11835"</definedName>
    <definedName name="IQ_GDP_USD_YOY" hidden="1">"c11836"</definedName>
    <definedName name="IQ_GDP_YOY" hidden="1">"c7314"</definedName>
    <definedName name="IQ_GDP_YOY_FC" hidden="1">"c8194"</definedName>
    <definedName name="IQ_GEO_SEG_ASSETS" hidden="1">"c4069"</definedName>
    <definedName name="IQ_GEO_SEG_ASSETS_ABS" hidden="1">"c4091"</definedName>
    <definedName name="IQ_GEO_SEG_ASSETS_TOTAL" hidden="1">"c4123"</definedName>
    <definedName name="IQ_GEO_SEG_CAPEX" hidden="1">"c4083"</definedName>
    <definedName name="IQ_GEO_SEG_CAPEX_ABS" hidden="1">"c4105"</definedName>
    <definedName name="IQ_GEO_SEG_CAPEX_TOTAL" hidden="1">"c4127"</definedName>
    <definedName name="IQ_GEO_SEG_DA" hidden="1">"c4082"</definedName>
    <definedName name="IQ_GEO_SEG_DA_ABS" hidden="1">"c4104"</definedName>
    <definedName name="IQ_GEO_SEG_DA_TOTAL" hidden="1">"c4126"</definedName>
    <definedName name="IQ_GEO_SEG_EARNINGS_OP" hidden="1">"c4073"</definedName>
    <definedName name="IQ_GEO_SEG_EARNINGS_OP_ABS" hidden="1">"c4095"</definedName>
    <definedName name="IQ_GEO_SEG_EARNINGS_OP_TOTAL" hidden="1">"c4119"</definedName>
    <definedName name="IQ_GEO_SEG_EBT" hidden="1">"c4072"</definedName>
    <definedName name="IQ_GEO_SEG_EBT_ABS" hidden="1">"c4094"</definedName>
    <definedName name="IQ_GEO_SEG_EBT_TOTAL" hidden="1">"c4121"</definedName>
    <definedName name="IQ_GEO_SEG_GP" hidden="1">"c4070"</definedName>
    <definedName name="IQ_GEO_SEG_GP_ABS" hidden="1">"c4092"</definedName>
    <definedName name="IQ_GEO_SEG_GP_TOTAL" hidden="1">"c4120"</definedName>
    <definedName name="IQ_GEO_SEG_INC_TAX" hidden="1">"c4081"</definedName>
    <definedName name="IQ_GEO_SEG_INC_TAX_ABS" hidden="1">"c4103"</definedName>
    <definedName name="IQ_GEO_SEG_INC_TAX_TOTAL" hidden="1">"c4125"</definedName>
    <definedName name="IQ_GEO_SEG_INTEREST_EXP" hidden="1">"c4080"</definedName>
    <definedName name="IQ_GEO_SEG_INTEREST_EXP_ABS" hidden="1">"c4102"</definedName>
    <definedName name="IQ_GEO_SEG_INTEREST_EXP_TOTAL" hidden="1">"c4124"</definedName>
    <definedName name="IQ_GEO_SEG_NAME" hidden="1">"c5484"</definedName>
    <definedName name="IQ_GEO_SEG_NAME_ABS" hidden="1">"c5485"</definedName>
    <definedName name="IQ_GEO_SEG_NI" hidden="1">"c4071"</definedName>
    <definedName name="IQ_GEO_SEG_NI_ABS" hidden="1">"c4093"</definedName>
    <definedName name="IQ_GEO_SEG_NI_TOTAL" hidden="1">"c4122"</definedName>
    <definedName name="IQ_GEO_SEG_OPER_INC" hidden="1">"c4075"</definedName>
    <definedName name="IQ_GEO_SEG_OPER_INC_ABS" hidden="1">"c4097"</definedName>
    <definedName name="IQ_GEO_SEG_OPER_INC_TOTAL" hidden="1">"c4118"</definedName>
    <definedName name="IQ_GEO_SEG_REV" hidden="1">"c4074"</definedName>
    <definedName name="IQ_GEO_SEG_REV_ABS" hidden="1">"c4096"</definedName>
    <definedName name="IQ_GEO_SEG_REV_TOTAL" hidden="1">"c4117"</definedName>
    <definedName name="IQ_GLA_PCT_LEASED_CONSOL" hidden="1">"c8810"</definedName>
    <definedName name="IQ_GLA_PCT_LEASED_MANAGED" hidden="1">"c8812"</definedName>
    <definedName name="IQ_GLA_PCT_LEASED_OTHER" hidden="1">"c8813"</definedName>
    <definedName name="IQ_GLA_PCT_LEASED_TOTAL" hidden="1">"c8814"</definedName>
    <definedName name="IQ_GLA_PCT_LEASED_UNCONSOL" hidden="1">"c8811"</definedName>
    <definedName name="IQ_GLA_SQ_FT_CONSOL" hidden="1">"c8790"</definedName>
    <definedName name="IQ_GLA_SQ_FT_MANAGED" hidden="1">"c8792"</definedName>
    <definedName name="IQ_GLA_SQ_FT_OTHER" hidden="1">"c8793"</definedName>
    <definedName name="IQ_GLA_SQ_FT_TOTAL" hidden="1">"c8794"</definedName>
    <definedName name="IQ_GLA_SQ_FT_UNCONSOL" hidden="1">"c8791"</definedName>
    <definedName name="IQ_GLA_SQ_METER_CONSOL" hidden="1">"c8795"</definedName>
    <definedName name="IQ_GLA_SQ_METER_MANAGED" hidden="1">"c8797"</definedName>
    <definedName name="IQ_GLA_SQ_METER_OTHER" hidden="1">"c8798"</definedName>
    <definedName name="IQ_GLA_SQ_METER_TOTAL" hidden="1">"c8799"</definedName>
    <definedName name="IQ_GLA_SQ_METER_UNCONSOL" hidden="1">"c8796"</definedName>
    <definedName name="IQ_GNMA_FDIC" hidden="1">"c6398"</definedName>
    <definedName name="IQ_GOODWILL_FDIC" hidden="1">"c6334"</definedName>
    <definedName name="IQ_GOODWILL_FFIEC" hidden="1">"c12836"</definedName>
    <definedName name="IQ_GOODWILL_IMPAIRMENT_FDIC" hidden="1">"c6678"</definedName>
    <definedName name="IQ_GOODWILL_IMPAIRMENT_FFIEC" hidden="1">"c13025"</definedName>
    <definedName name="IQ_GOODWILL_INTAN_FDIC" hidden="1">"c6333"</definedName>
    <definedName name="IQ_GOODWILL_NET" hidden="1">"c530"</definedName>
    <definedName name="IQ_GOVT_PERSONAL_TAXES_RECEIPTS" hidden="1">"c6876"</definedName>
    <definedName name="IQ_GOVT_PERSONAL_TAXES_RECEIPTS_APR" hidden="1">"c7536"</definedName>
    <definedName name="IQ_GOVT_PERSONAL_TAXES_RECEIPTS_APR_FC" hidden="1">"c8416"</definedName>
    <definedName name="IQ_GOVT_PERSONAL_TAXES_RECEIPTS_FC" hidden="1">"c7756"</definedName>
    <definedName name="IQ_GOVT_PERSONAL_TAXES_RECEIPTS_POP" hidden="1">"c7096"</definedName>
    <definedName name="IQ_GOVT_PERSONAL_TAXES_RECEIPTS_POP_FC" hidden="1">"c7976"</definedName>
    <definedName name="IQ_GOVT_PERSONAL_TAXES_RECEIPTS_YOY" hidden="1">"c7316"</definedName>
    <definedName name="IQ_GOVT_PERSONAL_TAXES_RECEIPTS_YOY_FC" hidden="1">"c8196"</definedName>
    <definedName name="IQ_GOVT_RECEIPTS" hidden="1">"c6877"</definedName>
    <definedName name="IQ_GOVT_RECEIPTS_APR" hidden="1">"c7537"</definedName>
    <definedName name="IQ_GOVT_RECEIPTS_APR_FC" hidden="1">"c8417"</definedName>
    <definedName name="IQ_GOVT_RECEIPTS_FC" hidden="1">"c7757"</definedName>
    <definedName name="IQ_GOVT_RECEIPTS_POP" hidden="1">"c7097"</definedName>
    <definedName name="IQ_GOVT_RECEIPTS_POP_FC" hidden="1">"c7977"</definedName>
    <definedName name="IQ_GOVT_RECEIPTS_YOY" hidden="1">"c7317"</definedName>
    <definedName name="IQ_GOVT_RECEIPTS_YOY_FC" hidden="1">"c8197"</definedName>
    <definedName name="IQ_GP" hidden="1">"c511"</definedName>
    <definedName name="IQ_GP_10YR_ANN_CAGR" hidden="1">"c6090"</definedName>
    <definedName name="IQ_GP_10YR_ANN_GROWTH" hidden="1">"c512"</definedName>
    <definedName name="IQ_GP_1YR_ANN_GROWTH" hidden="1">"c513"</definedName>
    <definedName name="IQ_GP_2YR_ANN_CAGR" hidden="1">"c6091"</definedName>
    <definedName name="IQ_GP_2YR_ANN_GROWTH" hidden="1">"c514"</definedName>
    <definedName name="IQ_GP_3YR_ANN_CAGR" hidden="1">"c6092"</definedName>
    <definedName name="IQ_GP_3YR_ANN_GROWTH" hidden="1">"c515"</definedName>
    <definedName name="IQ_GP_5YR_ANN_CAGR" hidden="1">"c6093"</definedName>
    <definedName name="IQ_GP_5YR_ANN_GROWTH" hidden="1">"c516"</definedName>
    <definedName name="IQ_GP_7YR_ANN_CAGR" hidden="1">"c6094"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"c192"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CAGR" hidden="1">"c6095"</definedName>
    <definedName name="IQ_GROSS_LOANS_10YR_ANN_GROWTH" hidden="1">"c522"</definedName>
    <definedName name="IQ_GROSS_LOANS_1YR_ANN_GROWTH" hidden="1">"c523"</definedName>
    <definedName name="IQ_GROSS_LOANS_2YR_ANN_CAGR" hidden="1">"c6096"</definedName>
    <definedName name="IQ_GROSS_LOANS_2YR_ANN_GROWTH" hidden="1">"c524"</definedName>
    <definedName name="IQ_GROSS_LOANS_3YR_ANN_CAGR" hidden="1">"c6097"</definedName>
    <definedName name="IQ_GROSS_LOANS_3YR_ANN_GROWTH" hidden="1">"c525"</definedName>
    <definedName name="IQ_GROSS_LOANS_5YR_ANN_CAGR" hidden="1">"c6098"</definedName>
    <definedName name="IQ_GROSS_LOANS_5YR_ANN_GROWTH" hidden="1">"c526"</definedName>
    <definedName name="IQ_GROSS_LOANS_7YR_ANN_CAGR" hidden="1">"c6099"</definedName>
    <definedName name="IQ_GROSS_LOANS_7YR_ANN_GROWTH" hidden="1">"c527"</definedName>
    <definedName name="IQ_GROSS_LOANS_TOTAL_DEPOSITS" hidden="1">"c528"</definedName>
    <definedName name="IQ_GROSS_LOSSES_AVG_LOANS_FFIEC" hidden="1">"c13475"</definedName>
    <definedName name="IQ_GROSS_MARGIN" hidden="1">"c529"</definedName>
    <definedName name="IQ_GROSS_PC_EARNED" hidden="1">"c2747"</definedName>
    <definedName name="IQ_GROSS_PROFIT" hidden="1">"c511"</definedName>
    <definedName name="IQ_GROSS_SPRD" hidden="1">"c2155"</definedName>
    <definedName name="IQ_GROSS_WRITTEN" hidden="1">"c2726"</definedName>
    <definedName name="IQ_GROUP_EMBEDDED_VALUE_ASSET_MANAGEMENT" hidden="1">"c9955"</definedName>
    <definedName name="IQ_GROUP_EMBEDDED_VALUE_HEALTH" hidden="1">"c9954"</definedName>
    <definedName name="IQ_GROUP_EMBEDDED_VALUE_LIFE" hidden="1">"c9953"</definedName>
    <definedName name="IQ_GROUP_EMBEDDED_VALUE_LIFE_OTHER" hidden="1">"c9956"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" hidden="1">"c6279"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" hidden="1">"c6280"</definedName>
    <definedName name="IQ_GW_INTAN_AMORT_REIT" hidden="1">"c1480"</definedName>
    <definedName name="IQ_GW_INTAN_AMORT_UTI" hidden="1">"c1481"</definedName>
    <definedName name="IQ_HC_ADJUSTED_DISCHARGES" hidden="1">"c9977"</definedName>
    <definedName name="IQ_HC_ADMISSIONS" hidden="1">"c5953"</definedName>
    <definedName name="IQ_HC_ADMISSIONS_GROWTH" hidden="1">"c5997"</definedName>
    <definedName name="IQ_HC_ADMISSIONS_MANAGED_CARE" hidden="1">"c5956"</definedName>
    <definedName name="IQ_HC_ADMISSIONS_MEDICAID" hidden="1">"c5955"</definedName>
    <definedName name="IQ_HC_ADMISSIONS_MEDICARE" hidden="1">"c5954"</definedName>
    <definedName name="IQ_HC_ADMISSIONS_OTHER" hidden="1">"c5957"</definedName>
    <definedName name="IQ_HC_ADMISSIONS_SF" hidden="1">"c6006"</definedName>
    <definedName name="IQ_HC_ALFS" hidden="1">"c5952"</definedName>
    <definedName name="IQ_HC_ASO_COVERED_LIVES" hidden="1">"c9982"</definedName>
    <definedName name="IQ_HC_ASO_MEMBERSHIP" hidden="1">"c9985"</definedName>
    <definedName name="IQ_HC_AVG_BEDS_SVC" hidden="1">"c5951"</definedName>
    <definedName name="IQ_HC_AVG_DAILY_CENSUS" hidden="1">"c5965"</definedName>
    <definedName name="IQ_HC_AVG_LICENSED_BEDS" hidden="1">"c5949"</definedName>
    <definedName name="IQ_HC_AVG_LICENSED_BEDS_SF" hidden="1">"c6004"</definedName>
    <definedName name="IQ_HC_AVG_STAY" hidden="1">"c5966"</definedName>
    <definedName name="IQ_HC_AVG_STAY_SF" hidden="1">"c6016"</definedName>
    <definedName name="IQ_HC_BEDS_SVC" hidden="1">"c5950"</definedName>
    <definedName name="IQ_HC_CASES" hidden="1">"c9978"</definedName>
    <definedName name="IQ_HC_CLAIMS_RESERVES" hidden="1">"c9989"</definedName>
    <definedName name="IQ_HC_DAYS_REV_OUT" hidden="1">"c5993"</definedName>
    <definedName name="IQ_HC_DISCHARGES" hidden="1">"c9976"</definedName>
    <definedName name="IQ_HC_EQUIV_ADMISSIONS_GROWTH" hidden="1">"c5998"</definedName>
    <definedName name="IQ_HC_EQUIVALENT_ADMISSIONS" hidden="1">"c5958"</definedName>
    <definedName name="IQ_HC_EQUIVALENT_ADMISSIONS_SF" hidden="1">"c6007"</definedName>
    <definedName name="IQ_HC_EQUIVALENT_PATIENT_DAYS" hidden="1">"c9980"</definedName>
    <definedName name="IQ_HC_ER_VISITS" hidden="1">"c5964"</definedName>
    <definedName name="IQ_HC_ER_VISITS_SF" hidden="1">"c6017"</definedName>
    <definedName name="IQ_HC_GROSS_INPATIENT_REV" hidden="1">"c5987"</definedName>
    <definedName name="IQ_HC_GROSS_OUTPATIENT_REV" hidden="1">"c5988"</definedName>
    <definedName name="IQ_HC_GROSS_PATIENT_REV" hidden="1">"c5989"</definedName>
    <definedName name="IQ_HC_HOSP_FACILITIES_CONSOL" hidden="1">"c5945"</definedName>
    <definedName name="IQ_HC_HOSP_FACILITIES_CONSOL_SF" hidden="1">"c6000"</definedName>
    <definedName name="IQ_HC_HOSP_FACILITIES_NON_CONSOL" hidden="1">"c5946"</definedName>
    <definedName name="IQ_HC_HOSP_FACILITIES_NON_CONSOL_SF" hidden="1">"c6001"</definedName>
    <definedName name="IQ_HC_HOSP_FACILITIES_TOTAL" hidden="1">"c5947"</definedName>
    <definedName name="IQ_HC_HOSP_FACILITIES_TOTAL_SF" hidden="1">"c6002"</definedName>
    <definedName name="IQ_HC_INPATIENT_PROCEDURES" hidden="1">"c5961"</definedName>
    <definedName name="IQ_HC_INPATIENT_PROCEDURES_SF" hidden="1">"c6011"</definedName>
    <definedName name="IQ_HC_INPATIENT_REV_PER_ADMISSION" hidden="1">"c5994"</definedName>
    <definedName name="IQ_HC_INTPATIENT_SVCS_PCT_REV" hidden="1">"c5975"</definedName>
    <definedName name="IQ_HC_INTPATIENT_SVCS_PCT_REV_SF" hidden="1">"c6015"</definedName>
    <definedName name="IQ_HC_LICENSED_BEDS" hidden="1">"c5948"</definedName>
    <definedName name="IQ_HC_LICENSED_BEDS_SF" hidden="1">"c6003"</definedName>
    <definedName name="IQ_HC_MANAGED_CARE_PCT_ADMISSIONS" hidden="1">"c5982"</definedName>
    <definedName name="IQ_HC_MANAGED_CARE_PCT_REV" hidden="1">"c5978"</definedName>
    <definedName name="IQ_HC_MEDICAID_PCT_ADMISSIONS" hidden="1">"c5981"</definedName>
    <definedName name="IQ_HC_MEDICAID_PCT_REV" hidden="1">"c5977"</definedName>
    <definedName name="IQ_HC_MEDICAL_EXPENSE_RATIO" hidden="1">"c9987"</definedName>
    <definedName name="IQ_HC_MEDICARE_PCT_ADMISSIONS" hidden="1">"c5980"</definedName>
    <definedName name="IQ_HC_MEDICARE_PCT_REV" hidden="1">"c5976"</definedName>
    <definedName name="IQ_HC_NET_INPATIENT_REV" hidden="1">"c5984"</definedName>
    <definedName name="IQ_HC_NET_OUTPATIENT_REV" hidden="1">"c5985"</definedName>
    <definedName name="IQ_HC_NET_PATIENT_REV" hidden="1">"c5986"</definedName>
    <definedName name="IQ_HC_NET_PATIENT_REV_SF" hidden="1">"c6005"</definedName>
    <definedName name="IQ_HC_OCC_RATE" hidden="1">"c5967"</definedName>
    <definedName name="IQ_HC_OCC_RATE_LICENSED_BEDS" hidden="1">"c5968"</definedName>
    <definedName name="IQ_HC_OCC_RATE_SF" hidden="1">"c6009"</definedName>
    <definedName name="IQ_HC_OPEX_SUPPLIES" hidden="1">"c5990"</definedName>
    <definedName name="IQ_HC_OTHER_OPEX_PCT_REV" hidden="1">"c5973"</definedName>
    <definedName name="IQ_HC_OUTPATIENT_PROCEDURES" hidden="1">"c5962"</definedName>
    <definedName name="IQ_HC_OUTPATIENT_PROCEDURES_SF" hidden="1">"c6012"</definedName>
    <definedName name="IQ_HC_OUTPATIENT_REV_PER_ADMISSION" hidden="1">"c5995"</definedName>
    <definedName name="IQ_HC_OUTPATIENT_SVCS_PCT_REV" hidden="1">"c5974"</definedName>
    <definedName name="IQ_HC_OUTPATIENT_SVCS_PCT_REV_SF" hidden="1">"c6014"</definedName>
    <definedName name="IQ_HC_PATIENT_DAYS" hidden="1">"c5960"</definedName>
    <definedName name="IQ_HC_PATIENT_DAYS_SF" hidden="1">"c6010"</definedName>
    <definedName name="IQ_HC_PROF_GEN_LIAB_CLAIM_PAID" hidden="1">"c5991"</definedName>
    <definedName name="IQ_HC_PROF_GEN_LIAB_EXP_BENEFIT" hidden="1">"c5992"</definedName>
    <definedName name="IQ_HC_PROVISION_DOUBTFUL_PCT_REV" hidden="1">"c5972"</definedName>
    <definedName name="IQ_HC_REV_GROWTH" hidden="1">"c5996"</definedName>
    <definedName name="IQ_HC_REV_PER_CASE" hidden="1">"c9979"</definedName>
    <definedName name="IQ_HC_REV_PER_DISCHARGE" hidden="1">"c9990"</definedName>
    <definedName name="IQ_HC_REV_PER_EQUIV_ADMISSION" hidden="1">"c5959"</definedName>
    <definedName name="IQ_HC_REV_PER_EQUIV_ADMISSION_SF" hidden="1">"c6008"</definedName>
    <definedName name="IQ_HC_REV_PER_EQUIV_ADMISSIONS_GROWTH" hidden="1">"c5999"</definedName>
    <definedName name="IQ_HC_REV_PER_PATIENT_DAY" hidden="1">"c5969"</definedName>
    <definedName name="IQ_HC_REV_PER_PATIENT_DAY_SF" hidden="1">"c6018"</definedName>
    <definedName name="IQ_HC_RISK_COVERED_LIVES" hidden="1">"c9981"</definedName>
    <definedName name="IQ_HC_RISK_MEMBERSHIP" hidden="1">"c9984"</definedName>
    <definedName name="IQ_HC_SALARIES_PCT_REV" hidden="1">"c5970"</definedName>
    <definedName name="IQ_HC_SGA_MARGIN" hidden="1">"c9988"</definedName>
    <definedName name="IQ_HC_SUPPLIES_PCT_REV" hidden="1">"c5971"</definedName>
    <definedName name="IQ_HC_TOTAL_COVERED_LIVES" hidden="1">"c9983"</definedName>
    <definedName name="IQ_HC_TOTAL_MEMBERSHIP" hidden="1">"c9986"</definedName>
    <definedName name="IQ_HC_TOTAL_PROCEDURES" hidden="1">"c5963"</definedName>
    <definedName name="IQ_HC_TOTAL_PROCEDURES_SF" hidden="1">"c6013"</definedName>
    <definedName name="IQ_HC_UNINSURED_PCT_ADMISSIONS" hidden="1">"c5983"</definedName>
    <definedName name="IQ_HC_UNINSURED_PCT_REV" hidden="1">"c5979"</definedName>
    <definedName name="IQ_HELD_MATURITY_FDIC" hidden="1">"c6408"</definedName>
    <definedName name="IQ_HG_ACQUIRED_FRANCHISE_HOTEL_PROPERTIES" hidden="1">"c8584"</definedName>
    <definedName name="IQ_HG_ACQUIRED_FRANCHISE_ROOMS" hidden="1">"c8614"</definedName>
    <definedName name="IQ_HG_ACQUIRED_HOTEL_PROPERTIES" hidden="1">"c8572"</definedName>
    <definedName name="IQ_HG_ACQUIRED_MANAGED_HOTEL_PROPERTIES" hidden="1">"c8590"</definedName>
    <definedName name="IQ_HG_ACQUIRED_MANAGED_ROOMS" hidden="1">"c8620"</definedName>
    <definedName name="IQ_HG_ACQUIRED_OTHER_HOTEL_PROPERTIES" hidden="1">"c8596"</definedName>
    <definedName name="IQ_HG_ACQUIRED_OTHER_ROOMS" hidden="1">"c8626"</definedName>
    <definedName name="IQ_HG_ACQUIRED_OWNED_HOTEL_PROPERTIES" hidden="1">"c8578"</definedName>
    <definedName name="IQ_HG_ACQUIRED_OWNED_ROOMS" hidden="1">"c8608"</definedName>
    <definedName name="IQ_HG_ACQUIRED_ROOMS" hidden="1">"c8602"</definedName>
    <definedName name="IQ_HG_ADR_CHANGE_FRANCHISE" hidden="1">"c8684"</definedName>
    <definedName name="IQ_HG_ADR_CHANGE_MANAGED" hidden="1">"c8685"</definedName>
    <definedName name="IQ_HG_ADR_CHANGE_OTHER" hidden="1">"c8686"</definedName>
    <definedName name="IQ_HG_ADR_CHANGE_OWNED" hidden="1">"c8683"</definedName>
    <definedName name="IQ_HG_ADR_CHANGE_OWNED_COMP" hidden="1">"c8709"</definedName>
    <definedName name="IQ_HG_ADR_CHANGE_TOTAL" hidden="1">"c8687"</definedName>
    <definedName name="IQ_HG_ADR_CHANGE_TOTAL_COMP" hidden="1">"c8710"</definedName>
    <definedName name="IQ_HG_ADR_FRANCHISE" hidden="1">"c8664"</definedName>
    <definedName name="IQ_HG_ADR_MANAGED" hidden="1">"c8665"</definedName>
    <definedName name="IQ_HG_ADR_OTHER" hidden="1">"c8666"</definedName>
    <definedName name="IQ_HG_ADR_OWNED" hidden="1">"c8663"</definedName>
    <definedName name="IQ_HG_ADR_OWNED_COMP" hidden="1">"c8701"</definedName>
    <definedName name="IQ_HG_ADR_TOTAL" hidden="1">"c8667"</definedName>
    <definedName name="IQ_HG_ADR_TOTAL_COMP" hidden="1">"c8702"</definedName>
    <definedName name="IQ_HG_CASINOS_JV" hidden="1">"c8631"</definedName>
    <definedName name="IQ_HG_CASINOS_MANAGED" hidden="1">"c8632"</definedName>
    <definedName name="IQ_HG_CASINOS_OWNED" hidden="1">"c8630"</definedName>
    <definedName name="IQ_HG_CASINOS_TOTAL" hidden="1">"c8633"</definedName>
    <definedName name="IQ_HG_CLOSED_FRANCHISE_HOTEL_PROPERTIES" hidden="1">"c8586"</definedName>
    <definedName name="IQ_HG_CLOSED_FRANCHISE_ROOMS" hidden="1">"c8616"</definedName>
    <definedName name="IQ_HG_CLOSED_HOTEL_PROPERTIES" hidden="1">"c8574"</definedName>
    <definedName name="IQ_HG_CLOSED_MANAGED_HOTEL_PROPERTIES" hidden="1">"c8592"</definedName>
    <definedName name="IQ_HG_CLOSED_MANAGED_ROOMS" hidden="1">"c8622"</definedName>
    <definedName name="IQ_HG_CLOSED_OTHER_HOTEL_PROPERTIES" hidden="1">"c8598"</definedName>
    <definedName name="IQ_HG_CLOSED_OTHER_ROOMS" hidden="1">"c8628"</definedName>
    <definedName name="IQ_HG_CLOSED_OWNED_HOTEL_PROPERTIES" hidden="1">"c8580"</definedName>
    <definedName name="IQ_HG_CLOSED_OWNED_ROOMS" hidden="1">"c8610"</definedName>
    <definedName name="IQ_HG_CLOSED_ROOMS" hidden="1">"c8604"</definedName>
    <definedName name="IQ_HG_EXP_CASINO" hidden="1">"c8733"</definedName>
    <definedName name="IQ_HG_EXP_DEVELOPMENT" hidden="1">"c8738"</definedName>
    <definedName name="IQ_HG_EXP_ENTERTAINMENT" hidden="1">"c8736"</definedName>
    <definedName name="IQ_HG_EXP_FOOD_BEV" hidden="1">"c8734"</definedName>
    <definedName name="IQ_HG_EXP_FRANCHISE_MANAGEMENT" hidden="1">"c8744"</definedName>
    <definedName name="IQ_HG_EXP_OTHER_MNGD_FRANCHISE_PROP" hidden="1">"c8742"</definedName>
    <definedName name="IQ_HG_EXP_OWNED_LEASED_CONSOL_JV" hidden="1">"c8740"</definedName>
    <definedName name="IQ_HG_EXP_REIMBURSEMENTS" hidden="1">"c8743"</definedName>
    <definedName name="IQ_HG_EXP_RETAIL" hidden="1">"c8737"</definedName>
    <definedName name="IQ_HG_EXP_ROOMS" hidden="1">"c8735"</definedName>
    <definedName name="IQ_HG_EXP_THEATRE_CONCESSION" hidden="1">"c8739"</definedName>
    <definedName name="IQ_HG_EXP_VACA_OWNERSHIP_RES" hidden="1">"c8741"</definedName>
    <definedName name="IQ_HG_FOOD_PROM_COSTS" hidden="1">"c8746"</definedName>
    <definedName name="IQ_HG_FRANCHISE_HOTEL_PROPERTIES_BEG" hidden="1">"c8582"</definedName>
    <definedName name="IQ_HG_FRANCHISE_ROOMS_BEG" hidden="1">"c8612"</definedName>
    <definedName name="IQ_HG_GAMING_SPACE_JV" hidden="1">"c8635"</definedName>
    <definedName name="IQ_HG_GAMING_SPACE_MANAGED" hidden="1">"c8636"</definedName>
    <definedName name="IQ_HG_GAMING_SPACE_OWNED" hidden="1">"c8634"</definedName>
    <definedName name="IQ_HG_GAMING_SPACE_TOTAL" hidden="1">"c8637"</definedName>
    <definedName name="IQ_HG_HOTEL_PROPERTIES_BEG" hidden="1">"c8570"</definedName>
    <definedName name="IQ_HG_LAND_AVAIL_JV" hidden="1">"c8647"</definedName>
    <definedName name="IQ_HG_LAND_AVAIL_MANAGED" hidden="1">"c8648"</definedName>
    <definedName name="IQ_HG_LAND_AVAIL_OWNED" hidden="1">"c8646"</definedName>
    <definedName name="IQ_HG_LAND_AVAIL_TOTAL" hidden="1">"c8649"</definedName>
    <definedName name="IQ_HG_LAND_JV" hidden="1">"c8651"</definedName>
    <definedName name="IQ_HG_LAND_MANAGED" hidden="1">"c8652"</definedName>
    <definedName name="IQ_HG_LAND_OWNED" hidden="1">"c8650"</definedName>
    <definedName name="IQ_HG_LAND_TOTAL" hidden="1">"c8653"</definedName>
    <definedName name="IQ_HG_MANAGED_HOTEL_PROPERTIES_BEG" hidden="1">"c8588"</definedName>
    <definedName name="IQ_HG_MANAGED_ROOMS_BEG" hidden="1">"c8618"</definedName>
    <definedName name="IQ_HG_OCCUPANCY_CHANGE_FRANCHISE" hidden="1">"c8675"</definedName>
    <definedName name="IQ_HG_OCCUPANCY_CHANGE_MANAGED" hidden="1">"c8677"</definedName>
    <definedName name="IQ_HG_OCCUPANCY_CHANGE_OTHER" hidden="1">"c8679"</definedName>
    <definedName name="IQ_HG_OCCUPANCY_CHANGE_OWNED" hidden="1">"c8673"</definedName>
    <definedName name="IQ_HG_OCCUPANCY_CHANGE_OWNED_COMP" hidden="1">"c8705"</definedName>
    <definedName name="IQ_HG_OCCUPANCY_CHANGE_TOTAL" hidden="1">"c8681"</definedName>
    <definedName name="IQ_HG_OCCUPANCY_CHANGE_TOTAL_COMP" hidden="1">"c8707"</definedName>
    <definedName name="IQ_HG_OCCUPANCY_FRANCHISE" hidden="1">"c8659"</definedName>
    <definedName name="IQ_HG_OCCUPANCY_INCDEC_FRANCHISE" hidden="1">"c8676"</definedName>
    <definedName name="IQ_HG_OCCUPANCY_INCDEC_MANAGED" hidden="1">"c8678"</definedName>
    <definedName name="IQ_HG_OCCUPANCY_INCDEC_OTHER" hidden="1">"c8680"</definedName>
    <definedName name="IQ_HG_OCCUPANCY_INCDEC_OWNED" hidden="1">"c8674"</definedName>
    <definedName name="IQ_HG_OCCUPANCY_INCDEC_OWNED_COMP" hidden="1">"c8706"</definedName>
    <definedName name="IQ_HG_OCCUPANCY_INCDEC_TOTAL" hidden="1">"c8682"</definedName>
    <definedName name="IQ_HG_OCCUPANCY_INCDEC_TOTAL_COMP" hidden="1">"c8708"</definedName>
    <definedName name="IQ_HG_OCCUPANCY_MANAGED" hidden="1">"c8660"</definedName>
    <definedName name="IQ_HG_OCCUPANCY_OTHER" hidden="1">"c8661"</definedName>
    <definedName name="IQ_HG_OCCUPANCY_OWNED" hidden="1">"c8658"</definedName>
    <definedName name="IQ_HG_OCCUPANCY_OWNED_COMP" hidden="1">"c8699"</definedName>
    <definedName name="IQ_HG_OCCUPANCY_TOTAL" hidden="1">"c8662"</definedName>
    <definedName name="IQ_HG_OCCUPANCY_TOTAL_COMP" hidden="1">"c8700"</definedName>
    <definedName name="IQ_HG_OPENED_FRANCHISE_HOTEL_PROPERTIES" hidden="1">"c8583"</definedName>
    <definedName name="IQ_HG_OPENED_FRANCHISE_ROOMS" hidden="1">"c8613"</definedName>
    <definedName name="IQ_HG_OPENED_HOTEL_PROPERTIES" hidden="1">"c8571"</definedName>
    <definedName name="IQ_HG_OPENED_MANAGED_HOTEL_PROPERTIES" hidden="1">"c8589"</definedName>
    <definedName name="IQ_HG_OPENED_MANAGED_ROOMS" hidden="1">"c8619"</definedName>
    <definedName name="IQ_HG_OPENED_OTHER_HOTEL_PROPERTIES" hidden="1">"c8595"</definedName>
    <definedName name="IQ_HG_OPENED_OTHER_ROOMS" hidden="1">"c8625"</definedName>
    <definedName name="IQ_HG_OPENED_OWNED_HOTEL_PROPERTIES" hidden="1">"c8577"</definedName>
    <definedName name="IQ_HG_OPENED_OWNED_ROOMS" hidden="1">"c8607"</definedName>
    <definedName name="IQ_HG_OPENED_ROOMS" hidden="1">"c8601"</definedName>
    <definedName name="IQ_HG_OTHER_HOTEL_PROPERTIES_BEG" hidden="1">"c8594"</definedName>
    <definedName name="IQ_HG_OTHER_PROM_COSTS" hidden="1">"c8747"</definedName>
    <definedName name="IQ_HG_OTHER_ROOMS_BEG" hidden="1">"c8624"</definedName>
    <definedName name="IQ_HG_OWNED_HOTEL_PROPERTIES_BEG" hidden="1">"c8576"</definedName>
    <definedName name="IQ_HG_OWNED_ROOMS_BEG" hidden="1">"c8606"</definedName>
    <definedName name="IQ_HG_PARKING_SPACES_JV" hidden="1">"c8655"</definedName>
    <definedName name="IQ_HG_PARKING_SPACES_MANAGED" hidden="1">"c8656"</definedName>
    <definedName name="IQ_HG_PARKING_SPACES_OWNED" hidden="1">"c8654"</definedName>
    <definedName name="IQ_HG_PARKING_SPACES_TOTAL" hidden="1">"c8657"</definedName>
    <definedName name="IQ_HG_REV_BASE_MANAGEMENT_FEES" hidden="1">"c8726"</definedName>
    <definedName name="IQ_HG_REV_CASINO" hidden="1">"c8713"</definedName>
    <definedName name="IQ_HG_REV_COST_REIMBURSEMENT" hidden="1">"c8728"</definedName>
    <definedName name="IQ_HG_REV_ENTERTAINMENT" hidden="1">"c8716"</definedName>
    <definedName name="IQ_HG_REV_FOOD_BEV" hidden="1">"c8714"</definedName>
    <definedName name="IQ_HG_REV_FRANCHISE" hidden="1">"c8725"</definedName>
    <definedName name="IQ_HG_REV_INCENTIVE_MANAGEMENT_FEES" hidden="1">"c8727"</definedName>
    <definedName name="IQ_HG_REV_MANAGEMENT_FEES" hidden="1">"c8718"</definedName>
    <definedName name="IQ_HG_REV_OTHER_MNGD_FRANCHISE_PROP" hidden="1">"c8730"</definedName>
    <definedName name="IQ_HG_REV_OTHER_OP_SEGMENT" hidden="1">"c8721"</definedName>
    <definedName name="IQ_HG_REV_OTHER_OWNERSHIP_MIX" hidden="1">"c8731"</definedName>
    <definedName name="IQ_HG_REV_OWNED_LEASED_CONSOL_JV_HOTELS" hidden="1">"c8724"</definedName>
    <definedName name="IQ_HG_REV_PROMOTIONAL_ALLOWANCE" hidden="1">"c8722"</definedName>
    <definedName name="IQ_HG_REV_RACING" hidden="1">"c8719"</definedName>
    <definedName name="IQ_HG_REV_RETAIL" hidden="1">"c8717"</definedName>
    <definedName name="IQ_HG_REV_ROOMS" hidden="1">"c8715"</definedName>
    <definedName name="IQ_HG_REV_THEATRE_CONCESSION" hidden="1">"c8720"</definedName>
    <definedName name="IQ_HG_REV_TOTAL_OP_SEGMENT" hidden="1">"c8723"</definedName>
    <definedName name="IQ_HG_REV_TOTAL_OWNERSHIP_MIX" hidden="1">"c8732"</definedName>
    <definedName name="IQ_HG_REV_VACA_OWNERSHIP_RES_SALES_SVCS" hidden="1">"c8729"</definedName>
    <definedName name="IQ_HG_REVENUES_CHANGE_OWNED_COMP" hidden="1">"c8697"</definedName>
    <definedName name="IQ_HG_REVENUES_CHANGE_TOTAL_COMP" hidden="1">"c8698"</definedName>
    <definedName name="IQ_HG_REVPAR_CHANGE_MANAGED" hidden="1">"c8690"</definedName>
    <definedName name="IQ_HG_REVPAR_CHANGE_OTHER" hidden="1">"c8691"</definedName>
    <definedName name="IQ_HG_REVPAR_CHANGE_OWNED" hidden="1">"c8688"</definedName>
    <definedName name="IQ_HG_REVPAR_CHANGE_OWNED_COMP" hidden="1">"c8711"</definedName>
    <definedName name="IQ_HG_REVPAR_CHANGE_TOTAL" hidden="1">"c8692"</definedName>
    <definedName name="IQ_HG_REVPAR_CHANGE_TOTAL_COMP" hidden="1">"c8712"</definedName>
    <definedName name="IQ_HG_REVPAR_CHNAGE_FRANCHISE" hidden="1">"c8689"</definedName>
    <definedName name="IQ_HG_REVPAR_FRANCHISE" hidden="1">"c8669"</definedName>
    <definedName name="IQ_HG_REVPAR_MANAGED" hidden="1">"c8670"</definedName>
    <definedName name="IQ_HG_REVPAR_OTHER" hidden="1">"c8671"</definedName>
    <definedName name="IQ_HG_REVPAR_OWNED" hidden="1">"c8668"</definedName>
    <definedName name="IQ_HG_REVPAR_OWNED_COMP" hidden="1">"c8703"</definedName>
    <definedName name="IQ_HG_REVPAR_TOTAL" hidden="1">"c8672"</definedName>
    <definedName name="IQ_HG_REVPAR_TOTAL_COMP" hidden="1">"c8704"</definedName>
    <definedName name="IQ_HG_ROOM_PROM_COSTS" hidden="1">"c8745"</definedName>
    <definedName name="IQ_HG_ROOMS_BEG" hidden="1">"c8600"</definedName>
    <definedName name="IQ_HG_SLOT_MACHINES_JV" hidden="1">"c8639"</definedName>
    <definedName name="IQ_HG_SLOT_MACHINES_MANAGED" hidden="1">"c8640"</definedName>
    <definedName name="IQ_HG_SLOT_MACHINES_OWNED" hidden="1">"c8638"</definedName>
    <definedName name="IQ_HG_SLOT_MACHINES_TOTAL" hidden="1">"c8641"</definedName>
    <definedName name="IQ_HG_SOLD_FRANCHISE_HOTEL_PROPERTIES" hidden="1">"c8585"</definedName>
    <definedName name="IQ_HG_SOLD_FRANCHISE_ROOMS" hidden="1">"c8615"</definedName>
    <definedName name="IQ_HG_SOLD_HOTEL_PROPERTIES" hidden="1">"c8573"</definedName>
    <definedName name="IQ_HG_SOLD_MANAGED_HOTEL_PROPERTIES" hidden="1">"c8591"</definedName>
    <definedName name="IQ_HG_SOLD_MANAGED_ROOMS" hidden="1">"c8621"</definedName>
    <definedName name="IQ_HG_SOLD_OTHER_HOTEL_PROPERTIES" hidden="1">"c8597"</definedName>
    <definedName name="IQ_HG_SOLD_OTHER_ROOMS" hidden="1">"c8627"</definedName>
    <definedName name="IQ_HG_SOLD_OWNED_HOTEL_PROPERTIES" hidden="1">"c8579"</definedName>
    <definedName name="IQ_HG_SOLD_OWNED_ROOMS" hidden="1">"c8609"</definedName>
    <definedName name="IQ_HG_SOLD_ROOMS" hidden="1">"c8603"</definedName>
    <definedName name="IQ_HG_TABLE_GAMES_JV" hidden="1">"c8643"</definedName>
    <definedName name="IQ_HG_TABLE_GAMES_MANAGED" hidden="1">"c8644"</definedName>
    <definedName name="IQ_HG_TABLE_GAMES_OWNED" hidden="1">"c8642"</definedName>
    <definedName name="IQ_HG_TABLE_GAMES_TOTAL" hidden="1">"c8645"</definedName>
    <definedName name="IQ_HG_TOTAL_FRANCHISE_HOTEL_PROPERTIES" hidden="1">"c8587"</definedName>
    <definedName name="IQ_HG_TOTAL_FRANCHISE_ROOMS" hidden="1">"c8617"</definedName>
    <definedName name="IQ_HG_TOTAL_HOTEL_PROPERTIES" hidden="1">"c8575"</definedName>
    <definedName name="IQ_HG_TOTAL_MANAGED_HOTEL_PROPERTIES" hidden="1">"c8593"</definedName>
    <definedName name="IQ_HG_TOTAL_MANAGED_ROOMS" hidden="1">"c8623"</definedName>
    <definedName name="IQ_HG_TOTAL_OTHER_HOTEL_PROPERTIES" hidden="1">"c8599"</definedName>
    <definedName name="IQ_HG_TOTAL_OTHER_ROOMS" hidden="1">"c8629"</definedName>
    <definedName name="IQ_HG_TOTAL_OWNED_HOTEL_PROPERTIES" hidden="1">"c8581"</definedName>
    <definedName name="IQ_HG_TOTAL_OWNED_PROPERTIES_COMP" hidden="1">"c8693"</definedName>
    <definedName name="IQ_HG_TOTAL_OWNED_ROOMS" hidden="1">"c8611"</definedName>
    <definedName name="IQ_HG_TOTAL_OWNED_ROOMS_COMP" hidden="1">"c8695"</definedName>
    <definedName name="IQ_HG_TOTAL_PROM_COSTS" hidden="1">"c8748"</definedName>
    <definedName name="IQ_HG_TOTAL_PROPERTIES_COMP" hidden="1">"c8694"</definedName>
    <definedName name="IQ_HG_TOTAL_ROOMS" hidden="1">"c8605"</definedName>
    <definedName name="IQ_HG_TOTAL_ROOMS_COMP" hidden="1">"c8696"</definedName>
    <definedName name="IQ_HIGH_LOW_CLOSEPRICE_DATE" hidden="1">"c1204"</definedName>
    <definedName name="IQ_HIGH_TARGET_PRICE" hidden="1">"c1651"</definedName>
    <definedName name="IQ_HIGH_TARGET_PRICE_CIQ" hidden="1">"c4659"</definedName>
    <definedName name="IQ_HIGH_TARGET_PRICE_REUT" hidden="1">"c5317"</definedName>
    <definedName name="IQ_HIGHPRICE" hidden="1">"c545"</definedName>
    <definedName name="IQ_HOME_AVG_LOAN_SIZE" hidden="1">"c5911"</definedName>
    <definedName name="IQ_HOME_BACKLOG" hidden="1">"c5844"</definedName>
    <definedName name="IQ_HOME_BACKLOG_AVG_JV" hidden="1">"c5848"</definedName>
    <definedName name="IQ_HOME_BACKLOG_AVG_JV_GROWTH" hidden="1">"c5928"</definedName>
    <definedName name="IQ_HOME_BACKLOG_AVG_JV_INC" hidden="1">"c5851"</definedName>
    <definedName name="IQ_HOME_BACKLOG_AVG_JV_INC_GROWTH" hidden="1">"c5931"</definedName>
    <definedName name="IQ_HOME_BACKLOG_AVG_PRICE" hidden="1">"c5845"</definedName>
    <definedName name="IQ_HOME_BACKLOG_AVG_PRICE_GROWTH" hidden="1">"c5925"</definedName>
    <definedName name="IQ_HOME_BACKLOG_GROWTH" hidden="1">"c5924"</definedName>
    <definedName name="IQ_HOME_BACKLOG_JV" hidden="1">"c5847"</definedName>
    <definedName name="IQ_HOME_BACKLOG_JV_GROWTH" hidden="1">"c5927"</definedName>
    <definedName name="IQ_HOME_BACKLOG_JV_INC" hidden="1">"c5850"</definedName>
    <definedName name="IQ_HOME_BACKLOG_JV_INC_GROWTH" hidden="1">"c5930"</definedName>
    <definedName name="IQ_HOME_BACKLOG_VALUE" hidden="1">"c5846"</definedName>
    <definedName name="IQ_HOME_BACKLOG_VALUE_GROWTH" hidden="1">"c5926"</definedName>
    <definedName name="IQ_HOME_BACKLOG_VALUE_JV" hidden="1">"c5849"</definedName>
    <definedName name="IQ_HOME_BACKLOG_VALUE_JV_GROWTH" hidden="1">"c5929"</definedName>
    <definedName name="IQ_HOME_BACKLOG_VALUE_JV_INC" hidden="1">"c5852"</definedName>
    <definedName name="IQ_HOME_BACKLOG_VALUE_JV_INC_GROWTH" hidden="1">"c5932"</definedName>
    <definedName name="IQ_HOME_COMMUNITIES_ACTIVE" hidden="1">"c5862"</definedName>
    <definedName name="IQ_HOME_COMMUNITIES_ACTIVE_GROWTH" hidden="1">"c5942"</definedName>
    <definedName name="IQ_HOME_COMMUNITIES_ACTIVE_JV" hidden="1">"c5863"</definedName>
    <definedName name="IQ_HOME_COMMUNITIES_ACTIVE_JV_GROWTH" hidden="1">"c5943"</definedName>
    <definedName name="IQ_HOME_COMMUNITIES_ACTIVE_JV_INC" hidden="1">"c5864"</definedName>
    <definedName name="IQ_HOME_COMMUNITIES_ACTIVE_JV_INC_GROWTH" hidden="1">"c5944"</definedName>
    <definedName name="IQ_HOME_COST_CONSTRUCTION_SVCS" hidden="1">"c5882"</definedName>
    <definedName name="IQ_HOME_COST_ELIMINATIONS_OTHER" hidden="1">"c5883"</definedName>
    <definedName name="IQ_HOME_COST_FINANCIAL_SVCS" hidden="1">"c5881"</definedName>
    <definedName name="IQ_HOME_COST_HOUSING" hidden="1">"c5877"</definedName>
    <definedName name="IQ_HOME_COST_LAND_LOT" hidden="1">"c5878"</definedName>
    <definedName name="IQ_HOME_COST_OTHER_HOMEBUILDING" hidden="1">"c5879"</definedName>
    <definedName name="IQ_HOME_COST_TOTAL" hidden="1">"c5884"</definedName>
    <definedName name="IQ_HOME_COST_TOTAL_HOMEBUILDING" hidden="1">"c5880"</definedName>
    <definedName name="IQ_HOME_DELIVERED" hidden="1">"c5835"</definedName>
    <definedName name="IQ_HOME_DELIVERED_AVG_PRICE" hidden="1">"c5836"</definedName>
    <definedName name="IQ_HOME_DELIVERED_AVG_PRICE_GROWTH" hidden="1">"c5916"</definedName>
    <definedName name="IQ_HOME_DELIVERED_AVG_PRICE_JV" hidden="1">"c5839"</definedName>
    <definedName name="IQ_HOME_DELIVERED_AVG_PRICE_JV_GROWTH" hidden="1">"c5919"</definedName>
    <definedName name="IQ_HOME_DELIVERED_AVG_PRICE_JV_INC" hidden="1">"c5842"</definedName>
    <definedName name="IQ_HOME_DELIVERED_AVG_PRICE_JV_INC_GROWTH" hidden="1">"c5922"</definedName>
    <definedName name="IQ_HOME_DELIVERED_GROWTH" hidden="1">"c5915"</definedName>
    <definedName name="IQ_HOME_DELIVERED_JV" hidden="1">"c5838"</definedName>
    <definedName name="IQ_HOME_DELIVERED_JV_GROWTH" hidden="1">"c5918"</definedName>
    <definedName name="IQ_HOME_DELIVERED_JV_INC" hidden="1">"c5841"</definedName>
    <definedName name="IQ_HOME_DELIVERED_JV_INC_GROWTH" hidden="1">"c5921"</definedName>
    <definedName name="IQ_HOME_DELIVERED_VALUE" hidden="1">"c5837"</definedName>
    <definedName name="IQ_HOME_DELIVERED_VALUE_GROWTH" hidden="1">"c5917"</definedName>
    <definedName name="IQ_HOME_DELIVERED_VALUE_JV" hidden="1">"c5840"</definedName>
    <definedName name="IQ_HOME_DELIVERED_VALUE_JV_GROWTH" hidden="1">"c5920"</definedName>
    <definedName name="IQ_HOME_DELIVERED_VALUE_JV_INC" hidden="1">"c5843"</definedName>
    <definedName name="IQ_HOME_DELIVERED_VALUE_JV_INC_GROWTH" hidden="1">"c5923"</definedName>
    <definedName name="IQ_HOME_EQUITY_LOC_NET_CHARGE_OFFS_FDIC" hidden="1">"c6644"</definedName>
    <definedName name="IQ_HOME_EQUITY_LOC_TOTAL_CHARGE_OFFS_FDIC" hidden="1">"c6606"</definedName>
    <definedName name="IQ_HOME_EQUITY_LOC_TOTAL_RECOVERIES_FDIC" hidden="1">"c6625"</definedName>
    <definedName name="IQ_HOME_FINISHED_HOMES_CIP" hidden="1">"c5865"</definedName>
    <definedName name="IQ_HOME_FIRSTLIEN_MORT_ORIGINATED" hidden="1">"c5905"</definedName>
    <definedName name="IQ_HOME_FIRSTLIEN_MORT_ORIGINATED_VOL" hidden="1">"c5908"</definedName>
    <definedName name="IQ_HOME_HUC" hidden="1">"c5822"</definedName>
    <definedName name="IQ_HOME_HUC_JV" hidden="1">"c5823"</definedName>
    <definedName name="IQ_HOME_HUC_JV_INC" hidden="1">"c5824"</definedName>
    <definedName name="IQ_HOME_INV_NOT_OWNED" hidden="1">"c5868"</definedName>
    <definedName name="IQ_HOME_LAND_DEVELOPMENT" hidden="1">"c5866"</definedName>
    <definedName name="IQ_HOME_LAND_FUTURE_DEVELOPMENT" hidden="1">"c5867"</definedName>
    <definedName name="IQ_HOME_LOAN_APPLICATIONS" hidden="1">"c5910"</definedName>
    <definedName name="IQ_HOME_LOANS_SOLD_COUNT" hidden="1">"c5912"</definedName>
    <definedName name="IQ_HOME_LOANS_SOLD_VALUE" hidden="1">"c5913"</definedName>
    <definedName name="IQ_HOME_LOTS_CONTROLLED" hidden="1">"c5831"</definedName>
    <definedName name="IQ_HOME_LOTS_FINISHED" hidden="1">"c5827"</definedName>
    <definedName name="IQ_HOME_LOTS_HELD_SALE" hidden="1">"c5830"</definedName>
    <definedName name="IQ_HOME_LOTS_JV" hidden="1">"c5833"</definedName>
    <definedName name="IQ_HOME_LOTS_JV_INC" hidden="1">"c5834"</definedName>
    <definedName name="IQ_HOME_LOTS_OTHER" hidden="1">"c5832"</definedName>
    <definedName name="IQ_HOME_LOTS_OWNED" hidden="1">"c5828"</definedName>
    <definedName name="IQ_HOME_LOTS_UNDER_DEVELOPMENT" hidden="1">"c5826"</definedName>
    <definedName name="IQ_HOME_LOTS_UNDER_OPTION" hidden="1">"c5829"</definedName>
    <definedName name="IQ_HOME_LOTS_UNDEVELOPED" hidden="1">"c5825"</definedName>
    <definedName name="IQ_HOME_MORT_CAPTURE_RATE" hidden="1">"c5906"</definedName>
    <definedName name="IQ_HOME_MORT_ORIGINATED" hidden="1">"c5907"</definedName>
    <definedName name="IQ_HOME_OBLIGATIONS_INV_NOT_OWNED" hidden="1">"c5914"</definedName>
    <definedName name="IQ_HOME_ORDERS" hidden="1">"c5853"</definedName>
    <definedName name="IQ_HOME_ORDERS_AVG_PRICE" hidden="1">"c5854"</definedName>
    <definedName name="IQ_HOME_ORDERS_AVG_PRICE_GROWTH" hidden="1">"c5934"</definedName>
    <definedName name="IQ_HOME_ORDERS_AVG_PRICE_JV" hidden="1">"c5857"</definedName>
    <definedName name="IQ_HOME_ORDERS_AVG_PRICE_JV_GROWTH" hidden="1">"c5937"</definedName>
    <definedName name="IQ_HOME_ORDERS_AVG_PRICE_JV_INC" hidden="1">"c5860"</definedName>
    <definedName name="IQ_HOME_ORDERS_AVG_PRICE_JV_INC_GROWTH" hidden="1">"c5940"</definedName>
    <definedName name="IQ_HOME_ORDERS_GROWTH" hidden="1">"c5933"</definedName>
    <definedName name="IQ_HOME_ORDERS_JV" hidden="1">"c5856"</definedName>
    <definedName name="IQ_HOME_ORDERS_JV_GROWTH" hidden="1">"c5936"</definedName>
    <definedName name="IQ_HOME_ORDERS_JV_INC" hidden="1">"c5859"</definedName>
    <definedName name="IQ_HOME_ORDERS_JV_INC_GROWTH" hidden="1">"c5939"</definedName>
    <definedName name="IQ_HOME_ORDERS_VALUE" hidden="1">"c5855"</definedName>
    <definedName name="IQ_HOME_ORDERS_VALUE_GROWTH" hidden="1">"c5935"</definedName>
    <definedName name="IQ_HOME_ORDERS_VALUE_JV" hidden="1">"c5858"</definedName>
    <definedName name="IQ_HOME_ORDERS_VALUE_JV_GROWTH" hidden="1">"c5938"</definedName>
    <definedName name="IQ_HOME_ORDERS_VALUE_JV_INC" hidden="1">"c5861"</definedName>
    <definedName name="IQ_HOME_ORDERS_VALUE_JV_INC_GROWTH" hidden="1">"c5941"</definedName>
    <definedName name="IQ_HOME_ORIGINATION_TOTAL" hidden="1">"c5909"</definedName>
    <definedName name="IQ_HOME_PRETAX_INC_CONSTRUCTION_SVCS" hidden="1">"c5890"</definedName>
    <definedName name="IQ_HOME_PRETAX_INC_ELIMINATIONS_OTHER" hidden="1">"c5891"</definedName>
    <definedName name="IQ_HOME_PRETAX_INC_FINANCIAL_SVCS" hidden="1">"c5889"</definedName>
    <definedName name="IQ_HOME_PRETAX_INC_HOUSING" hidden="1">"c5885"</definedName>
    <definedName name="IQ_HOME_PRETAX_INC_LAND_LOT" hidden="1">"c5886"</definedName>
    <definedName name="IQ_HOME_PRETAX_INC_OTHER_HOMEBUILDING" hidden="1">"c5887"</definedName>
    <definedName name="IQ_HOME_PRETAX_INC_TOTAL" hidden="1">"c5892"</definedName>
    <definedName name="IQ_HOME_PRETAX_INC_TOTAL_HOMEBUILDING" hidden="1">"c5888"</definedName>
    <definedName name="IQ_HOME_PURCH_OBLIGATION_1YR" hidden="1">"c5898"</definedName>
    <definedName name="IQ_HOME_PURCH_OBLIGATION_2YR" hidden="1">"c5899"</definedName>
    <definedName name="IQ_HOME_PURCH_OBLIGATION_3YR" hidden="1">"c5900"</definedName>
    <definedName name="IQ_HOME_PURCH_OBLIGATION_4YR" hidden="1">"c5901"</definedName>
    <definedName name="IQ_HOME_PURCH_OBLIGATION_5YR" hidden="1">"c5902"</definedName>
    <definedName name="IQ_HOME_PURCH_OBLIGATION_AFTER5" hidden="1">"c5903"</definedName>
    <definedName name="IQ_HOME_PURCH_OBLIGATION_TOTAL" hidden="1">"c5904"</definedName>
    <definedName name="IQ_HOME_REV_CONSTRUCTION_SERVICES" hidden="1">"c5874"</definedName>
    <definedName name="IQ_HOME_REV_ELIMINATIONS_OTHER" hidden="1">"c5875"</definedName>
    <definedName name="IQ_HOME_REV_FINANCIAL_SERVICES" hidden="1">"c5873"</definedName>
    <definedName name="IQ_HOME_REV_HOUSING" hidden="1">"c5872"</definedName>
    <definedName name="IQ_HOME_REV_LAND_LOT" hidden="1">"c5870"</definedName>
    <definedName name="IQ_HOME_REV_OTHER_HOMEBUILDING" hidden="1">"c5871"</definedName>
    <definedName name="IQ_HOME_REV_TOTAL" hidden="1">"c5876"</definedName>
    <definedName name="IQ_HOME_SALES_NEW" hidden="1">"c6924"</definedName>
    <definedName name="IQ_HOME_SALES_NEW_APR" hidden="1">"c7584"</definedName>
    <definedName name="IQ_HOME_SALES_NEW_APR_FC" hidden="1">"c8464"</definedName>
    <definedName name="IQ_HOME_SALES_NEW_FC" hidden="1">"c7804"</definedName>
    <definedName name="IQ_HOME_SALES_NEW_POP" hidden="1">"c7144"</definedName>
    <definedName name="IQ_HOME_SALES_NEW_POP_FC" hidden="1">"c8024"</definedName>
    <definedName name="IQ_HOME_SALES_NEW_YOY" hidden="1">"c7364"</definedName>
    <definedName name="IQ_HOME_SALES_NEW_YOY_FC" hidden="1">"c8244"</definedName>
    <definedName name="IQ_HOME_TOTAL_INV" hidden="1">"c5869"</definedName>
    <definedName name="IQ_HOME_WARRANTY_RES_BEG" hidden="1">"c5893"</definedName>
    <definedName name="IQ_HOME_WARRANTY_RES_END" hidden="1">"c5897"</definedName>
    <definedName name="IQ_HOME_WARRANTY_RES_ISS" hidden="1">"c5894"</definedName>
    <definedName name="IQ_HOME_WARRANTY_RES_OTHER" hidden="1">"c5896"</definedName>
    <definedName name="IQ_HOME_WARRANTY_RES_PAY" hidden="1">"c5895"</definedName>
    <definedName name="IQ_HOMEOWNERS_WRITTEN" hidden="1">"c546"</definedName>
    <definedName name="IQ_HOURLY_COMP" hidden="1">"c6879"</definedName>
    <definedName name="IQ_HOURLY_COMP_APR" hidden="1">"c7539"</definedName>
    <definedName name="IQ_HOURLY_COMP_APR_FC" hidden="1">"c8419"</definedName>
    <definedName name="IQ_HOURLY_COMP_FC" hidden="1">"c7759"</definedName>
    <definedName name="IQ_HOURLY_COMP_POP" hidden="1">"c7099"</definedName>
    <definedName name="IQ_HOURLY_COMP_POP_FC" hidden="1">"c7979"</definedName>
    <definedName name="IQ_HOURLY_COMP_YOY" hidden="1">"c7319"</definedName>
    <definedName name="IQ_HOURLY_COMP_YOY_FC" hidden="1">"c8199"</definedName>
    <definedName name="IQ_HOUSING_COMPLETIONS" hidden="1">"c6881"</definedName>
    <definedName name="IQ_HOUSING_COMPLETIONS_APR" hidden="1">"c7541"</definedName>
    <definedName name="IQ_HOUSING_COMPLETIONS_APR_FC" hidden="1">"c8421"</definedName>
    <definedName name="IQ_HOUSING_COMPLETIONS_FC" hidden="1">"c7761"</definedName>
    <definedName name="IQ_HOUSING_COMPLETIONS_POP" hidden="1">"c7101"</definedName>
    <definedName name="IQ_HOUSING_COMPLETIONS_POP_FC" hidden="1">"c7981"</definedName>
    <definedName name="IQ_HOUSING_COMPLETIONS_SINGLE_FAM_APR_FC_UNUSED" hidden="1">"c8422"</definedName>
    <definedName name="IQ_HOUSING_COMPLETIONS_SINGLE_FAM_APR_FC_UNUSED_UNUSED_UNUSED" hidden="1">"c8422"</definedName>
    <definedName name="IQ_HOUSING_COMPLETIONS_SINGLE_FAM_APR_UNUSED" hidden="1">"c7542"</definedName>
    <definedName name="IQ_HOUSING_COMPLETIONS_SINGLE_FAM_APR_UNUSED_UNUSED_UNUSED" hidden="1">"c7542"</definedName>
    <definedName name="IQ_HOUSING_COMPLETIONS_SINGLE_FAM_FC_UNUSED" hidden="1">"c7762"</definedName>
    <definedName name="IQ_HOUSING_COMPLETIONS_SINGLE_FAM_FC_UNUSED_UNUSED_UNUSED" hidden="1">"c7762"</definedName>
    <definedName name="IQ_HOUSING_COMPLETIONS_SINGLE_FAM_POP_FC_UNUSED" hidden="1">"c7982"</definedName>
    <definedName name="IQ_HOUSING_COMPLETIONS_SINGLE_FAM_POP_FC_UNUSED_UNUSED_UNUSED" hidden="1">"c7982"</definedName>
    <definedName name="IQ_HOUSING_COMPLETIONS_SINGLE_FAM_POP_UNUSED" hidden="1">"c7102"</definedName>
    <definedName name="IQ_HOUSING_COMPLETIONS_SINGLE_FAM_POP_UNUSED_UNUSED_UNUSED" hidden="1">"c7102"</definedName>
    <definedName name="IQ_HOUSING_COMPLETIONS_SINGLE_FAM_UNUSED" hidden="1">"c6882"</definedName>
    <definedName name="IQ_HOUSING_COMPLETIONS_SINGLE_FAM_UNUSED_UNUSED_UNUSED" hidden="1">"c6882"</definedName>
    <definedName name="IQ_HOUSING_COMPLETIONS_SINGLE_FAM_YOY_FC_UNUSED" hidden="1">"c8202"</definedName>
    <definedName name="IQ_HOUSING_COMPLETIONS_SINGLE_FAM_YOY_FC_UNUSED_UNUSED_UNUSED" hidden="1">"c8202"</definedName>
    <definedName name="IQ_HOUSING_COMPLETIONS_SINGLE_FAM_YOY_UNUSED" hidden="1">"c7322"</definedName>
    <definedName name="IQ_HOUSING_COMPLETIONS_SINGLE_FAM_YOY_UNUSED_UNUSED_UNUSED" hidden="1">"c7322"</definedName>
    <definedName name="IQ_HOUSING_COMPLETIONS_YOY" hidden="1">"c7321"</definedName>
    <definedName name="IQ_HOUSING_COMPLETIONS_YOY_FC" hidden="1">"c8201"</definedName>
    <definedName name="IQ_HOUSING_PERMITS" hidden="1">"c6883"</definedName>
    <definedName name="IQ_HOUSING_PERMITS_APR" hidden="1">"c7543"</definedName>
    <definedName name="IQ_HOUSING_PERMITS_APR_FC" hidden="1">"c8423"</definedName>
    <definedName name="IQ_HOUSING_PERMITS_FC" hidden="1">"c7763"</definedName>
    <definedName name="IQ_HOUSING_PERMITS_POP" hidden="1">"c7103"</definedName>
    <definedName name="IQ_HOUSING_PERMITS_POP_FC" hidden="1">"c7983"</definedName>
    <definedName name="IQ_HOUSING_PERMITS_YOY" hidden="1">"c7323"</definedName>
    <definedName name="IQ_HOUSING_PERMITS_YOY_FC" hidden="1">"c8203"</definedName>
    <definedName name="IQ_HOUSING_STARTS" hidden="1">"c6884"</definedName>
    <definedName name="IQ_HOUSING_STARTS_APR" hidden="1">"c7544"</definedName>
    <definedName name="IQ_HOUSING_STARTS_APR_FC" hidden="1">"c8424"</definedName>
    <definedName name="IQ_HOUSING_STARTS_FC" hidden="1">"c7764"</definedName>
    <definedName name="IQ_HOUSING_STARTS_POP" hidden="1">"c7104"</definedName>
    <definedName name="IQ_HOUSING_STARTS_POP_FC" hidden="1">"c7984"</definedName>
    <definedName name="IQ_HOUSING_STARTS_SAAR" hidden="1">"c6885"</definedName>
    <definedName name="IQ_HOUSING_STARTS_SAAR_APR" hidden="1">"c7545"</definedName>
    <definedName name="IQ_HOUSING_STARTS_SAAR_APR_FC" hidden="1">"c8425"</definedName>
    <definedName name="IQ_HOUSING_STARTS_SAAR_FC" hidden="1">"c7765"</definedName>
    <definedName name="IQ_HOUSING_STARTS_SAAR_POP" hidden="1">"c7105"</definedName>
    <definedName name="IQ_HOUSING_STARTS_SAAR_POP_FC" hidden="1">"c7985"</definedName>
    <definedName name="IQ_HOUSING_STARTS_SAAR_YOY" hidden="1">"c7325"</definedName>
    <definedName name="IQ_HOUSING_STARTS_SAAR_YOY_FC" hidden="1">"c8205"</definedName>
    <definedName name="IQ_HOUSING_STARTS_YOY" hidden="1">"c7324"</definedName>
    <definedName name="IQ_HOUSING_STARTS_YOY_FC" hidden="1">"c8204"</definedName>
    <definedName name="IQ_HRS_WORKED_FULL_PT" hidden="1">"c6880"</definedName>
    <definedName name="IQ_HRS_WORKED_FULL_PT_APR" hidden="1">"c7540"</definedName>
    <definedName name="IQ_HRS_WORKED_FULL_PT_APR_FC" hidden="1">"c8420"</definedName>
    <definedName name="IQ_HRS_WORKED_FULL_PT_FC" hidden="1">"c7760"</definedName>
    <definedName name="IQ_HRS_WORKED_FULL_PT_POP" hidden="1">"c7100"</definedName>
    <definedName name="IQ_HRS_WORKED_FULL_PT_POP_FC" hidden="1">"c7980"</definedName>
    <definedName name="IQ_HRS_WORKED_FULL_PT_YOY" hidden="1">"c7320"</definedName>
    <definedName name="IQ_HRS_WORKED_FULL_PT_YOY_FC" hidden="1">"c8200"</definedName>
    <definedName name="IQ_HTM_INVEST_SECURITIES_FFIEC" hidden="1">"c13455"</definedName>
    <definedName name="IQ_HTM_SECURITIES_TIER_1_FFIEC" hidden="1">"c13342"</definedName>
    <definedName name="IQ_IM_AVG_REV_PER_CLICK" hidden="1">"c9991"</definedName>
    <definedName name="IQ_IM_NUMBER_PAGE_VIEWS" hidden="1">"c9993"</definedName>
    <definedName name="IQ_IM_NUMBER_PAID_CLICKS" hidden="1">"c9995"</definedName>
    <definedName name="IQ_IM_NUMBER_PAID_CLICKS_GROWTH" hidden="1">"c9996"</definedName>
    <definedName name="IQ_IM_PAGE_VIEWS_GROWTH" hidden="1">"c9994"</definedName>
    <definedName name="IQ_IM_REV_PER_PAGE_VIEW_GROWTH" hidden="1">"c9992"</definedName>
    <definedName name="IQ_IM_TRAFFIC_ACQUISITION_CHANGE" hidden="1">"c9998"</definedName>
    <definedName name="IQ_IM_TRAFFIC_ACQUISITION_COST_TO_AD_REV_RATIO" hidden="1">"c10000"</definedName>
    <definedName name="IQ_IM_TRAFFIC_ACQUISITION_COST_TO_TOTAL_REV_RATIO" hidden="1">"c9999"</definedName>
    <definedName name="IQ_IM_TRAFFIC_ACQUISITION_COSTS" hidden="1">"c9997"</definedName>
    <definedName name="IQ_IMPAIR_OIL" hidden="1">"c547"</definedName>
    <definedName name="IQ_IMPAIRMENT_GW" hidden="1">"c548"</definedName>
    <definedName name="IQ_IMPORT_PRICE_INDEX" hidden="1">"c6886"</definedName>
    <definedName name="IQ_IMPORT_PRICE_INDEX_APR" hidden="1">"c7546"</definedName>
    <definedName name="IQ_IMPORT_PRICE_INDEX_APR_FC" hidden="1">"c8426"</definedName>
    <definedName name="IQ_IMPORT_PRICE_INDEX_FC" hidden="1">"c7766"</definedName>
    <definedName name="IQ_IMPORT_PRICE_INDEX_POP" hidden="1">"c7106"</definedName>
    <definedName name="IQ_IMPORT_PRICE_INDEX_POP_FC" hidden="1">"c7986"</definedName>
    <definedName name="IQ_IMPORT_PRICE_INDEX_YOY" hidden="1">"c7326"</definedName>
    <definedName name="IQ_IMPORT_PRICE_INDEX_YOY_FC" hidden="1">"c8206"</definedName>
    <definedName name="IQ_IMPORTS_GOODS" hidden="1">"c6887"</definedName>
    <definedName name="IQ_IMPORTS_GOODS_APR" hidden="1">"c7547"</definedName>
    <definedName name="IQ_IMPORTS_GOODS_APR_FC" hidden="1">"c8427"</definedName>
    <definedName name="IQ_IMPORTS_GOODS_FC" hidden="1">"c7767"</definedName>
    <definedName name="IQ_IMPORTS_GOODS_NONFACTOR_SERVICES" hidden="1">"c6888"</definedName>
    <definedName name="IQ_IMPORTS_GOODS_NONFACTOR_SERVICES_APR" hidden="1">"c7548"</definedName>
    <definedName name="IQ_IMPORTS_GOODS_NONFACTOR_SERVICES_APR_FC" hidden="1">"c8428"</definedName>
    <definedName name="IQ_IMPORTS_GOODS_NONFACTOR_SERVICES_FC" hidden="1">"c7768"</definedName>
    <definedName name="IQ_IMPORTS_GOODS_NONFACTOR_SERVICES_POP" hidden="1">"c7108"</definedName>
    <definedName name="IQ_IMPORTS_GOODS_NONFACTOR_SERVICES_POP_FC" hidden="1">"c7988"</definedName>
    <definedName name="IQ_IMPORTS_GOODS_NONFACTOR_SERVICES_YOY" hidden="1">"c7328"</definedName>
    <definedName name="IQ_IMPORTS_GOODS_NONFACTOR_SERVICES_YOY_FC" hidden="1">"c8208"</definedName>
    <definedName name="IQ_IMPORTS_GOODS_POP" hidden="1">"c7107"</definedName>
    <definedName name="IQ_IMPORTS_GOODS_POP_FC" hidden="1">"c7987"</definedName>
    <definedName name="IQ_IMPORTS_GOODS_REAL" hidden="1">"c11950"</definedName>
    <definedName name="IQ_IMPORTS_GOODS_REAL_APR" hidden="1">"c11953"</definedName>
    <definedName name="IQ_IMPORTS_GOODS_REAL_POP" hidden="1">"c11951"</definedName>
    <definedName name="IQ_IMPORTS_GOODS_REAL_SAAR_APR_FC_UNUSED" hidden="1">"c8523"</definedName>
    <definedName name="IQ_IMPORTS_GOODS_REAL_SAAR_APR_FC_UNUSED_UNUSED_UNUSED" hidden="1">"c8523"</definedName>
    <definedName name="IQ_IMPORTS_GOODS_REAL_SAAR_APR_UNUSED" hidden="1">"c7643"</definedName>
    <definedName name="IQ_IMPORTS_GOODS_REAL_SAAR_APR_UNUSED_UNUSED_UNUSED" hidden="1">"c7643"</definedName>
    <definedName name="IQ_IMPORTS_GOODS_REAL_SAAR_FC_UNUSED" hidden="1">"c7863"</definedName>
    <definedName name="IQ_IMPORTS_GOODS_REAL_SAAR_FC_UNUSED_UNUSED_UNUSED" hidden="1">"c7863"</definedName>
    <definedName name="IQ_IMPORTS_GOODS_REAL_SAAR_POP_FC_UNUSED" hidden="1">"c8083"</definedName>
    <definedName name="IQ_IMPORTS_GOODS_REAL_SAAR_POP_FC_UNUSED_UNUSED_UNUSED" hidden="1">"c8083"</definedName>
    <definedName name="IQ_IMPORTS_GOODS_REAL_SAAR_POP_UNUSED" hidden="1">"c7203"</definedName>
    <definedName name="IQ_IMPORTS_GOODS_REAL_SAAR_POP_UNUSED_UNUSED_UNUSED" hidden="1">"c7203"</definedName>
    <definedName name="IQ_IMPORTS_GOODS_REAL_SAAR_UNUSED" hidden="1">"c6983"</definedName>
    <definedName name="IQ_IMPORTS_GOODS_REAL_SAAR_UNUSED_UNUSED_UNUSED" hidden="1">"c6983"</definedName>
    <definedName name="IQ_IMPORTS_GOODS_REAL_SAAR_YOY_FC_UNUSED" hidden="1">"c8303"</definedName>
    <definedName name="IQ_IMPORTS_GOODS_REAL_SAAR_YOY_FC_UNUSED_UNUSED_UNUSED" hidden="1">"c8303"</definedName>
    <definedName name="IQ_IMPORTS_GOODS_REAL_SAAR_YOY_UNUSED" hidden="1">"c7423"</definedName>
    <definedName name="IQ_IMPORTS_GOODS_REAL_SAAR_YOY_UNUSED_UNUSED_UNUSED" hidden="1">"c7423"</definedName>
    <definedName name="IQ_IMPORTS_GOODS_REAL_YOY" hidden="1">"c11952"</definedName>
    <definedName name="IQ_IMPORTS_GOODS_SAAR" hidden="1">"c6891"</definedName>
    <definedName name="IQ_IMPORTS_GOODS_SAAR_APR" hidden="1">"c7551"</definedName>
    <definedName name="IQ_IMPORTS_GOODS_SAAR_APR_FC" hidden="1">"c8431"</definedName>
    <definedName name="IQ_IMPORTS_GOODS_SAAR_FC" hidden="1">"c7771"</definedName>
    <definedName name="IQ_IMPORTS_GOODS_SAAR_POP" hidden="1">"c7111"</definedName>
    <definedName name="IQ_IMPORTS_GOODS_SAAR_POP_FC" hidden="1">"c7991"</definedName>
    <definedName name="IQ_IMPORTS_GOODS_SAAR_USD_APR_FC" hidden="1">"c11849"</definedName>
    <definedName name="IQ_IMPORTS_GOODS_SAAR_USD_FC" hidden="1">"c11846"</definedName>
    <definedName name="IQ_IMPORTS_GOODS_SAAR_USD_POP_FC" hidden="1">"c11847"</definedName>
    <definedName name="IQ_IMPORTS_GOODS_SAAR_USD_YOY_FC" hidden="1">"c11848"</definedName>
    <definedName name="IQ_IMPORTS_GOODS_SAAR_YOY" hidden="1">"c7331"</definedName>
    <definedName name="IQ_IMPORTS_GOODS_SAAR_YOY_FC" hidden="1">"c8211"</definedName>
    <definedName name="IQ_IMPORTS_GOODS_SERVICES_APR_FC_UNUSED" hidden="1">"c8429"</definedName>
    <definedName name="IQ_IMPORTS_GOODS_SERVICES_APR_FC_UNUSED_UNUSED_UNUSED" hidden="1">"c8429"</definedName>
    <definedName name="IQ_IMPORTS_GOODS_SERVICES_APR_UNUSED" hidden="1">"c7549"</definedName>
    <definedName name="IQ_IMPORTS_GOODS_SERVICES_APR_UNUSED_UNUSED_UNUSED" hidden="1">"c7549"</definedName>
    <definedName name="IQ_IMPORTS_GOODS_SERVICES_FC_UNUSED" hidden="1">"c7769"</definedName>
    <definedName name="IQ_IMPORTS_GOODS_SERVICES_FC_UNUSED_UNUSED_UNUSED" hidden="1">"c7769"</definedName>
    <definedName name="IQ_IMPORTS_GOODS_SERVICES_POP_FC_UNUSED" hidden="1">"c7989"</definedName>
    <definedName name="IQ_IMPORTS_GOODS_SERVICES_POP_FC_UNUSED_UNUSED_UNUSED" hidden="1">"c7989"</definedName>
    <definedName name="IQ_IMPORTS_GOODS_SERVICES_POP_UNUSED" hidden="1">"c7109"</definedName>
    <definedName name="IQ_IMPORTS_GOODS_SERVICES_POP_UNUSED_UNUSED_UNUSED" hidden="1">"c7109"</definedName>
    <definedName name="IQ_IMPORTS_GOODS_SERVICES_REAL" hidden="1">"c6985"</definedName>
    <definedName name="IQ_IMPORTS_GOODS_SERVICES_REAL_APR" hidden="1">"c7645"</definedName>
    <definedName name="IQ_IMPORTS_GOODS_SERVICES_REAL_APR_FC" hidden="1">"c8525"</definedName>
    <definedName name="IQ_IMPORTS_GOODS_SERVICES_REAL_FC" hidden="1">"c7865"</definedName>
    <definedName name="IQ_IMPORTS_GOODS_SERVICES_REAL_POP" hidden="1">"c7205"</definedName>
    <definedName name="IQ_IMPORTS_GOODS_SERVICES_REAL_POP_FC" hidden="1">"c8085"</definedName>
    <definedName name="IQ_IMPORTS_GOODS_SERVICES_REAL_SAAR" hidden="1">"c11958"</definedName>
    <definedName name="IQ_IMPORTS_GOODS_SERVICES_REAL_SAAR_APR" hidden="1">"c11961"</definedName>
    <definedName name="IQ_IMPORTS_GOODS_SERVICES_REAL_SAAR_APR_FC_UNUSED" hidden="1">"c8524"</definedName>
    <definedName name="IQ_IMPORTS_GOODS_SERVICES_REAL_SAAR_APR_FC_UNUSED_UNUSED_UNUSED" hidden="1">"c8524"</definedName>
    <definedName name="IQ_IMPORTS_GOODS_SERVICES_REAL_SAAR_APR_UNUSED" hidden="1">"c7644"</definedName>
    <definedName name="IQ_IMPORTS_GOODS_SERVICES_REAL_SAAR_APR_UNUSED_UNUSED_UNUSED" hidden="1">"c7644"</definedName>
    <definedName name="IQ_IMPORTS_GOODS_SERVICES_REAL_SAAR_FC_UNUSED" hidden="1">"c7864"</definedName>
    <definedName name="IQ_IMPORTS_GOODS_SERVICES_REAL_SAAR_FC_UNUSED_UNUSED_UNUSED" hidden="1">"c7864"</definedName>
    <definedName name="IQ_IMPORTS_GOODS_SERVICES_REAL_SAAR_POP" hidden="1">"c11959"</definedName>
    <definedName name="IQ_IMPORTS_GOODS_SERVICES_REAL_SAAR_POP_FC_UNUSED" hidden="1">"c8084"</definedName>
    <definedName name="IQ_IMPORTS_GOODS_SERVICES_REAL_SAAR_POP_FC_UNUSED_UNUSED_UNUSED" hidden="1">"c8084"</definedName>
    <definedName name="IQ_IMPORTS_GOODS_SERVICES_REAL_SAAR_POP_UNUSED" hidden="1">"c7204"</definedName>
    <definedName name="IQ_IMPORTS_GOODS_SERVICES_REAL_SAAR_POP_UNUSED_UNUSED_UNUSED" hidden="1">"c7204"</definedName>
    <definedName name="IQ_IMPORTS_GOODS_SERVICES_REAL_SAAR_UNUSED" hidden="1">"c6984"</definedName>
    <definedName name="IQ_IMPORTS_GOODS_SERVICES_REAL_SAAR_UNUSED_UNUSED_UNUSED" hidden="1">"c6984"</definedName>
    <definedName name="IQ_IMPORTS_GOODS_SERVICES_REAL_SAAR_USD" hidden="1">"c11962"</definedName>
    <definedName name="IQ_IMPORTS_GOODS_SERVICES_REAL_SAAR_USD_APR" hidden="1">"c11965"</definedName>
    <definedName name="IQ_IMPORTS_GOODS_SERVICES_REAL_SAAR_USD_APR_FC" hidden="1">"c11969"</definedName>
    <definedName name="IQ_IMPORTS_GOODS_SERVICES_REAL_SAAR_USD_FC" hidden="1">"c11966"</definedName>
    <definedName name="IQ_IMPORTS_GOODS_SERVICES_REAL_SAAR_USD_POP" hidden="1">"c11963"</definedName>
    <definedName name="IQ_IMPORTS_GOODS_SERVICES_REAL_SAAR_USD_POP_FC" hidden="1">"c11967"</definedName>
    <definedName name="IQ_IMPORTS_GOODS_SERVICES_REAL_SAAR_USD_YOY" hidden="1">"c11964"</definedName>
    <definedName name="IQ_IMPORTS_GOODS_SERVICES_REAL_SAAR_USD_YOY_FC" hidden="1">"c11968"</definedName>
    <definedName name="IQ_IMPORTS_GOODS_SERVICES_REAL_SAAR_YOY" hidden="1">"c11960"</definedName>
    <definedName name="IQ_IMPORTS_GOODS_SERVICES_REAL_SAAR_YOY_FC_UNUSED" hidden="1">"c8304"</definedName>
    <definedName name="IQ_IMPORTS_GOODS_SERVICES_REAL_SAAR_YOY_FC_UNUSED_UNUSED_UNUSED" hidden="1">"c8304"</definedName>
    <definedName name="IQ_IMPORTS_GOODS_SERVICES_REAL_SAAR_YOY_UNUSED" hidden="1">"c7424"</definedName>
    <definedName name="IQ_IMPORTS_GOODS_SERVICES_REAL_SAAR_YOY_UNUSED_UNUSED_UNUSED" hidden="1">"c7424"</definedName>
    <definedName name="IQ_IMPORTS_GOODS_SERVICES_REAL_USD" hidden="1">"c11954"</definedName>
    <definedName name="IQ_IMPORTS_GOODS_SERVICES_REAL_USD_APR" hidden="1">"c11957"</definedName>
    <definedName name="IQ_IMPORTS_GOODS_SERVICES_REAL_USD_POP" hidden="1">"c11955"</definedName>
    <definedName name="IQ_IMPORTS_GOODS_SERVICES_REAL_USD_YOY" hidden="1">"c11956"</definedName>
    <definedName name="IQ_IMPORTS_GOODS_SERVICES_REAL_YOY" hidden="1">"c7425"</definedName>
    <definedName name="IQ_IMPORTS_GOODS_SERVICES_REAL_YOY_FC" hidden="1">"c8305"</definedName>
    <definedName name="IQ_IMPORTS_GOODS_SERVICES_SAAR" hidden="1">"c6890"</definedName>
    <definedName name="IQ_IMPORTS_GOODS_SERVICES_SAAR_APR" hidden="1">"c7550"</definedName>
    <definedName name="IQ_IMPORTS_GOODS_SERVICES_SAAR_APR_FC" hidden="1">"c8430"</definedName>
    <definedName name="IQ_IMPORTS_GOODS_SERVICES_SAAR_FC" hidden="1">"c7770"</definedName>
    <definedName name="IQ_IMPORTS_GOODS_SERVICES_SAAR_POP" hidden="1">"c7110"</definedName>
    <definedName name="IQ_IMPORTS_GOODS_SERVICES_SAAR_POP_FC" hidden="1">"c7990"</definedName>
    <definedName name="IQ_IMPORTS_GOODS_SERVICES_SAAR_YOY" hidden="1">"c7330"</definedName>
    <definedName name="IQ_IMPORTS_GOODS_SERVICES_SAAR_YOY_FC" hidden="1">"c8210"</definedName>
    <definedName name="IQ_IMPORTS_GOODS_SERVICES_UNUSED" hidden="1">"c6889"</definedName>
    <definedName name="IQ_IMPORTS_GOODS_SERVICES_UNUSED_UNUSED_UNUSED" hidden="1">"c6889"</definedName>
    <definedName name="IQ_IMPORTS_GOODS_SERVICES_USD" hidden="1">"c11842"</definedName>
    <definedName name="IQ_IMPORTS_GOODS_SERVICES_USD_APR" hidden="1">"c11845"</definedName>
    <definedName name="IQ_IMPORTS_GOODS_SERVICES_USD_POP" hidden="1">"c11843"</definedName>
    <definedName name="IQ_IMPORTS_GOODS_SERVICES_USD_YOY" hidden="1">"c11844"</definedName>
    <definedName name="IQ_IMPORTS_GOODS_SERVICES_YOY_FC_UNUSED" hidden="1">"c8209"</definedName>
    <definedName name="IQ_IMPORTS_GOODS_SERVICES_YOY_FC_UNUSED_UNUSED_UNUSED" hidden="1">"c8209"</definedName>
    <definedName name="IQ_IMPORTS_GOODS_SERVICES_YOY_UNUSED" hidden="1">"c7329"</definedName>
    <definedName name="IQ_IMPORTS_GOODS_SERVICES_YOY_UNUSED_UNUSED_UNUSED" hidden="1">"c7329"</definedName>
    <definedName name="IQ_IMPORTS_GOODS_USD_APR_FC" hidden="1">"c11841"</definedName>
    <definedName name="IQ_IMPORTS_GOODS_USD_FC" hidden="1">"c11838"</definedName>
    <definedName name="IQ_IMPORTS_GOODS_USD_POP_FC" hidden="1">"c11839"</definedName>
    <definedName name="IQ_IMPORTS_GOODS_USD_YOY_FC" hidden="1">"c11840"</definedName>
    <definedName name="IQ_IMPORTS_GOODS_YOY" hidden="1">"c7327"</definedName>
    <definedName name="IQ_IMPORTS_GOODS_YOY_FC" hidden="1">"c8207"</definedName>
    <definedName name="IQ_IMPORTS_NONFACTOR_SERVICES" hidden="1">"c6892"</definedName>
    <definedName name="IQ_IMPORTS_NONFACTOR_SERVICES_APR" hidden="1">"c7552"</definedName>
    <definedName name="IQ_IMPORTS_NONFACTOR_SERVICES_APR_FC" hidden="1">"c8432"</definedName>
    <definedName name="IQ_IMPORTS_NONFACTOR_SERVICES_FC" hidden="1">"c7772"</definedName>
    <definedName name="IQ_IMPORTS_NONFACTOR_SERVICES_POP" hidden="1">"c7112"</definedName>
    <definedName name="IQ_IMPORTS_NONFACTOR_SERVICES_POP_FC" hidden="1">"c7992"</definedName>
    <definedName name="IQ_IMPORTS_NONFACTOR_SERVICES_SAAR" hidden="1">"c6893"</definedName>
    <definedName name="IQ_IMPORTS_NONFACTOR_SERVICES_SAAR_APR" hidden="1">"c7553"</definedName>
    <definedName name="IQ_IMPORTS_NONFACTOR_SERVICES_SAAR_APR_FC" hidden="1">"c8433"</definedName>
    <definedName name="IQ_IMPORTS_NONFACTOR_SERVICES_SAAR_FC" hidden="1">"c7773"</definedName>
    <definedName name="IQ_IMPORTS_NONFACTOR_SERVICES_SAAR_POP" hidden="1">"c7113"</definedName>
    <definedName name="IQ_IMPORTS_NONFACTOR_SERVICES_SAAR_POP_FC" hidden="1">"c7993"</definedName>
    <definedName name="IQ_IMPORTS_NONFACTOR_SERVICES_SAAR_USD_APR_FC" hidden="1">"c11857"</definedName>
    <definedName name="IQ_IMPORTS_NONFACTOR_SERVICES_SAAR_USD_FC" hidden="1">"c11854"</definedName>
    <definedName name="IQ_IMPORTS_NONFACTOR_SERVICES_SAAR_USD_POP_FC" hidden="1">"c11855"</definedName>
    <definedName name="IQ_IMPORTS_NONFACTOR_SERVICES_SAAR_USD_YOY_FC" hidden="1">"c11856"</definedName>
    <definedName name="IQ_IMPORTS_NONFACTOR_SERVICES_SAAR_YOY" hidden="1">"c7333"</definedName>
    <definedName name="IQ_IMPORTS_NONFACTOR_SERVICES_SAAR_YOY_FC" hidden="1">"c8213"</definedName>
    <definedName name="IQ_IMPORTS_NONFACTOR_SERVICES_USD_APR_FC" hidden="1">"c11853"</definedName>
    <definedName name="IQ_IMPORTS_NONFACTOR_SERVICES_USD_FC" hidden="1">"c11850"</definedName>
    <definedName name="IQ_IMPORTS_NONFACTOR_SERVICES_USD_POP_FC" hidden="1">"c11851"</definedName>
    <definedName name="IQ_IMPORTS_NONFACTOR_SERVICES_USD_YOY_FC" hidden="1">"c11852"</definedName>
    <definedName name="IQ_IMPORTS_NONFACTOR_SERVICES_YOY" hidden="1">"c7332"</definedName>
    <definedName name="IQ_IMPORTS_NONFACTOR_SERVICES_YOY_FC" hidden="1">"c8212"</definedName>
    <definedName name="IQ_IMPORTS_SERVICES" hidden="1">"c11858"</definedName>
    <definedName name="IQ_IMPORTS_SERVICES_APR" hidden="1">"c11861"</definedName>
    <definedName name="IQ_IMPORTS_SERVICES_POP" hidden="1">"c11859"</definedName>
    <definedName name="IQ_IMPORTS_SERVICES_REAL" hidden="1">"c6986"</definedName>
    <definedName name="IQ_IMPORTS_SERVICES_REAL_APR" hidden="1">"c7646"</definedName>
    <definedName name="IQ_IMPORTS_SERVICES_REAL_APR_FC" hidden="1">"c8526"</definedName>
    <definedName name="IQ_IMPORTS_SERVICES_REAL_FC" hidden="1">"c7866"</definedName>
    <definedName name="IQ_IMPORTS_SERVICES_REAL_POP" hidden="1">"c7206"</definedName>
    <definedName name="IQ_IMPORTS_SERVICES_REAL_POP_FC" hidden="1">"c8086"</definedName>
    <definedName name="IQ_IMPORTS_SERVICES_REAL_YOY" hidden="1">"c7426"</definedName>
    <definedName name="IQ_IMPORTS_SERVICES_REAL_YOY_FC" hidden="1">"c8306"</definedName>
    <definedName name="IQ_IMPORTS_SERVICES_YOY" hidden="1">"c11860"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"c789"</definedName>
    <definedName name="IQ_INC_AVAIL_INCL" hidden="1">"c791"</definedName>
    <definedName name="IQ_INC_BEFORE_TAX" hidden="1">"c386"</definedName>
    <definedName name="IQ_INC_DOM_LOANS_FFIEC" hidden="1">"c12975"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" hidden="1">"c6222"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CIDENTAL_CHANGES_BUSINESS_COMBINATIONS_FDIC" hidden="1">"c6502"</definedName>
    <definedName name="IQ_INCOME_BEFORE_EXTRA_FDIC" hidden="1">"c6585"</definedName>
    <definedName name="IQ_INCOME_CHECKS_FFIEC" hidden="1">"c13040"</definedName>
    <definedName name="IQ_INCOME_EARNED_FDIC" hidden="1">"c6359"</definedName>
    <definedName name="IQ_INCOME_FIDUCIARY_ACTIVITIES_FFIEC" hidden="1">"c13002"</definedName>
    <definedName name="IQ_INCOME_LEASE_FINANCING_REC_FFIEC" hidden="1">"c12980"</definedName>
    <definedName name="IQ_INCOME_LOANS_LEASES_TAX_EXEMPT_FFIEC" hidden="1">"c13038"</definedName>
    <definedName name="IQ_INCOME_OTHER_INSURANCE_ACTIVITIES_FFIEC" hidden="1">"c13009"</definedName>
    <definedName name="IQ_INCOME_SALE_MUTUAL_FUNDS_DOM_FFIEC" hidden="1">"c13069"</definedName>
    <definedName name="IQ_INCOME_SECURITIES_TAX_EXEMPT_FFIEC" hidden="1">"c13039"</definedName>
    <definedName name="IQ_INCOME_TAXES_FDIC" hidden="1">"c6582"</definedName>
    <definedName name="IQ_INCOME_TAXES_FFIEC" hidden="1">"c13030"</definedName>
    <definedName name="IQ_INCREASE_INT_INCOME_FFIEC" hidden="1">"c13063"</definedName>
    <definedName name="IQ_INDEX_LEADING_IND" hidden="1">"c6894"</definedName>
    <definedName name="IQ_INDEX_LEADING_IND_APR" hidden="1">"c7554"</definedName>
    <definedName name="IQ_INDEX_LEADING_IND_APR_FC" hidden="1">"c8434"</definedName>
    <definedName name="IQ_INDEX_LEADING_IND_FC" hidden="1">"c7774"</definedName>
    <definedName name="IQ_INDEX_LEADING_IND_POP" hidden="1">"c7114"</definedName>
    <definedName name="IQ_INDEX_LEADING_IND_POP_FC" hidden="1">"c7994"</definedName>
    <definedName name="IQ_INDEX_LEADING_IND_YOY" hidden="1">"c7334"</definedName>
    <definedName name="IQ_INDEX_LEADING_IND_YOY_FC" hidden="1">"c8214"</definedName>
    <definedName name="IQ_INDICATED_ATTRIB_ORE_RESOURCES_ALUM" hidden="1">"c9238"</definedName>
    <definedName name="IQ_INDICATED_ATTRIB_ORE_RESOURCES_COP" hidden="1">"c9182"</definedName>
    <definedName name="IQ_INDICATED_ATTRIB_ORE_RESOURCES_DIAM" hidden="1">"c9662"</definedName>
    <definedName name="IQ_INDICATED_ATTRIB_ORE_RESOURCES_GOLD" hidden="1">"c9023"</definedName>
    <definedName name="IQ_INDICATED_ATTRIB_ORE_RESOURCES_IRON" hidden="1">"c9397"</definedName>
    <definedName name="IQ_INDICATED_ATTRIB_ORE_RESOURCES_LEAD" hidden="1">"c9450"</definedName>
    <definedName name="IQ_INDICATED_ATTRIB_ORE_RESOURCES_MANG" hidden="1">"c9503"</definedName>
    <definedName name="IQ_INDICATED_ATTRIB_ORE_RESOURCES_MOLYB" hidden="1">"c9715"</definedName>
    <definedName name="IQ_INDICATED_ATTRIB_ORE_RESOURCES_NICK" hidden="1">"c9291"</definedName>
    <definedName name="IQ_INDICATED_ATTRIB_ORE_RESOURCES_PLAT" hidden="1">"c9129"</definedName>
    <definedName name="IQ_INDICATED_ATTRIB_ORE_RESOURCES_SILVER" hidden="1">"c9076"</definedName>
    <definedName name="IQ_INDICATED_ATTRIB_ORE_RESOURCES_TITAN" hidden="1">"c9556"</definedName>
    <definedName name="IQ_INDICATED_ATTRIB_ORE_RESOURCES_URAN" hidden="1">"c9609"</definedName>
    <definedName name="IQ_INDICATED_ATTRIB_ORE_RESOURCES_ZINC" hidden="1">"c9344"</definedName>
    <definedName name="IQ_INDICATED_ORE_RESOURCES_ALUM" hidden="1">"c9224"</definedName>
    <definedName name="IQ_INDICATED_ORE_RESOURCES_COP" hidden="1">"c9168"</definedName>
    <definedName name="IQ_INDICATED_ORE_RESOURCES_DIAM" hidden="1">"c9648"</definedName>
    <definedName name="IQ_INDICATED_ORE_RESOURCES_GOLD" hidden="1">"c9009"</definedName>
    <definedName name="IQ_INDICATED_ORE_RESOURCES_IRON" hidden="1">"c9383"</definedName>
    <definedName name="IQ_INDICATED_ORE_RESOURCES_LEAD" hidden="1">"c9436"</definedName>
    <definedName name="IQ_INDICATED_ORE_RESOURCES_MANG" hidden="1">"c9489"</definedName>
    <definedName name="IQ_INDICATED_ORE_RESOURCES_MOLYB" hidden="1">"c9701"</definedName>
    <definedName name="IQ_INDICATED_ORE_RESOURCES_NICK" hidden="1">"c9277"</definedName>
    <definedName name="IQ_INDICATED_ORE_RESOURCES_PLAT" hidden="1">"c9115"</definedName>
    <definedName name="IQ_INDICATED_ORE_RESOURCES_SILVER" hidden="1">"c9062"</definedName>
    <definedName name="IQ_INDICATED_ORE_RESOURCES_TITAN" hidden="1">"c9542"</definedName>
    <definedName name="IQ_INDICATED_ORE_RESOURCES_URAN" hidden="1">"c9595"</definedName>
    <definedName name="IQ_INDICATED_ORE_RESOURCES_ZINC" hidden="1">"c9330"</definedName>
    <definedName name="IQ_INDICATED_RECOV_ATTRIB_RESOURCES_ALUM" hidden="1">"c9243"</definedName>
    <definedName name="IQ_INDICATED_RECOV_ATTRIB_RESOURCES_COAL" hidden="1">"c9817"</definedName>
    <definedName name="IQ_INDICATED_RECOV_ATTRIB_RESOURCES_COP" hidden="1">"c9187"</definedName>
    <definedName name="IQ_INDICATED_RECOV_ATTRIB_RESOURCES_DIAM" hidden="1">"c9667"</definedName>
    <definedName name="IQ_INDICATED_RECOV_ATTRIB_RESOURCES_GOLD" hidden="1">"c9028"</definedName>
    <definedName name="IQ_INDICATED_RECOV_ATTRIB_RESOURCES_IRON" hidden="1">"c9402"</definedName>
    <definedName name="IQ_INDICATED_RECOV_ATTRIB_RESOURCES_LEAD" hidden="1">"c9455"</definedName>
    <definedName name="IQ_INDICATED_RECOV_ATTRIB_RESOURCES_MANG" hidden="1">"c9508"</definedName>
    <definedName name="IQ_INDICATED_RECOV_ATTRIB_RESOURCES_MET_COAL" hidden="1">"c9757"</definedName>
    <definedName name="IQ_INDICATED_RECOV_ATTRIB_RESOURCES_MOLYB" hidden="1">"c9720"</definedName>
    <definedName name="IQ_INDICATED_RECOV_ATTRIB_RESOURCES_NICK" hidden="1">"c9296"</definedName>
    <definedName name="IQ_INDICATED_RECOV_ATTRIB_RESOURCES_PLAT" hidden="1">"c9134"</definedName>
    <definedName name="IQ_INDICATED_RECOV_ATTRIB_RESOURCES_SILVER" hidden="1">"c9081"</definedName>
    <definedName name="IQ_INDICATED_RECOV_ATTRIB_RESOURCES_STEAM" hidden="1">"c9787"</definedName>
    <definedName name="IQ_INDICATED_RECOV_ATTRIB_RESOURCES_TITAN" hidden="1">"c9561"</definedName>
    <definedName name="IQ_INDICATED_RECOV_ATTRIB_RESOURCES_URAN" hidden="1">"c9614"</definedName>
    <definedName name="IQ_INDICATED_RECOV_ATTRIB_RESOURCES_ZINC" hidden="1">"c9349"</definedName>
    <definedName name="IQ_INDICATED_RECOV_RESOURCES_ALUM" hidden="1">"c9233"</definedName>
    <definedName name="IQ_INDICATED_RECOV_RESOURCES_COAL" hidden="1">"c9812"</definedName>
    <definedName name="IQ_INDICATED_RECOV_RESOURCES_COP" hidden="1">"c9177"</definedName>
    <definedName name="IQ_INDICATED_RECOV_RESOURCES_DIAM" hidden="1">"c9657"</definedName>
    <definedName name="IQ_INDICATED_RECOV_RESOURCES_GOLD" hidden="1">"c9018"</definedName>
    <definedName name="IQ_INDICATED_RECOV_RESOURCES_IRON" hidden="1">"c9392"</definedName>
    <definedName name="IQ_INDICATED_RECOV_RESOURCES_LEAD" hidden="1">"c9445"</definedName>
    <definedName name="IQ_INDICATED_RECOV_RESOURCES_MANG" hidden="1">"c9498"</definedName>
    <definedName name="IQ_INDICATED_RECOV_RESOURCES_MET_COAL" hidden="1">"c9752"</definedName>
    <definedName name="IQ_INDICATED_RECOV_RESOURCES_MOLYB" hidden="1">"c9710"</definedName>
    <definedName name="IQ_INDICATED_RECOV_RESOURCES_NICK" hidden="1">"c9286"</definedName>
    <definedName name="IQ_INDICATED_RECOV_RESOURCES_PLAT" hidden="1">"c9124"</definedName>
    <definedName name="IQ_INDICATED_RECOV_RESOURCES_SILVER" hidden="1">"c9071"</definedName>
    <definedName name="IQ_INDICATED_RECOV_RESOURCES_STEAM" hidden="1">"c9782"</definedName>
    <definedName name="IQ_INDICATED_RECOV_RESOURCES_TITAN" hidden="1">"c9551"</definedName>
    <definedName name="IQ_INDICATED_RECOV_RESOURCES_URAN" hidden="1">"c9604"</definedName>
    <definedName name="IQ_INDICATED_RECOV_RESOURCES_ZINC" hidden="1">"c9339"</definedName>
    <definedName name="IQ_INDICATED_RESOURCES_CALORIFIC_VALUE_COAL" hidden="1">"c9807"</definedName>
    <definedName name="IQ_INDICATED_RESOURCES_CALORIFIC_VALUE_MET_COAL" hidden="1">"c9747"</definedName>
    <definedName name="IQ_INDICATED_RESOURCES_CALORIFIC_VALUE_STEAM" hidden="1">"c9777"</definedName>
    <definedName name="IQ_INDICATED_RESOURCES_GRADE_ALUM" hidden="1">"c9225"</definedName>
    <definedName name="IQ_INDICATED_RESOURCES_GRADE_COP" hidden="1">"c9169"</definedName>
    <definedName name="IQ_INDICATED_RESOURCES_GRADE_DIAM" hidden="1">"c9649"</definedName>
    <definedName name="IQ_INDICATED_RESOURCES_GRADE_GOLD" hidden="1">"c9010"</definedName>
    <definedName name="IQ_INDICATED_RESOURCES_GRADE_IRON" hidden="1">"c9384"</definedName>
    <definedName name="IQ_INDICATED_RESOURCES_GRADE_LEAD" hidden="1">"c9437"</definedName>
    <definedName name="IQ_INDICATED_RESOURCES_GRADE_MANG" hidden="1">"c9490"</definedName>
    <definedName name="IQ_INDICATED_RESOURCES_GRADE_MOLYB" hidden="1">"c9702"</definedName>
    <definedName name="IQ_INDICATED_RESOURCES_GRADE_NICK" hidden="1">"c9278"</definedName>
    <definedName name="IQ_INDICATED_RESOURCES_GRADE_PLAT" hidden="1">"c9116"</definedName>
    <definedName name="IQ_INDICATED_RESOURCES_GRADE_SILVER" hidden="1">"c9063"</definedName>
    <definedName name="IQ_INDICATED_RESOURCES_GRADE_TITAN" hidden="1">"c9543"</definedName>
    <definedName name="IQ_INDICATED_RESOURCES_GRADE_URAN" hidden="1">"c9596"</definedName>
    <definedName name="IQ_INDICATED_RESOURCES_GRADE_ZINC" hidden="1">"c9331"</definedName>
    <definedName name="IQ_INDIVIDUALS_CHARGE_OFFS_FDIC" hidden="1">"c6599"</definedName>
    <definedName name="IQ_INDIVIDUALS_GROSS_LOANS_FFIEC" hidden="1">"c13411"</definedName>
    <definedName name="IQ_INDIVIDUALS_LOANS_FDIC" hidden="1">"c6318"</definedName>
    <definedName name="IQ_INDIVIDUALS_NET_CHARGE_OFFS_FDIC" hidden="1">"c6637"</definedName>
    <definedName name="IQ_INDIVIDUALS_OTHER_LOANS_FDIC" hidden="1">"c6321"</definedName>
    <definedName name="IQ_INDIVIDUALS_PARTNERSHIPS_CORP_DEPOSITS_FOREIGN_FDIC" hidden="1">"c6479"</definedName>
    <definedName name="IQ_INDIVIDUALS_PARTNERSHIPS_CORP_NONTRANSACTION_ACCOUNTS_FDIC" hidden="1">"c6545"</definedName>
    <definedName name="IQ_INDIVIDUALS_PARTNERSHIPS_CORP_TOTAL_DEPOSITS_FDIC" hidden="1">"c6471"</definedName>
    <definedName name="IQ_INDIVIDUALS_PARTNERSHIPS_CORP_TRANSACTION_ACCOUNTS_FDIC" hidden="1">"c6537"</definedName>
    <definedName name="IQ_INDIVIDUALS_RECOVERIES_FDIC" hidden="1">"c6618"</definedName>
    <definedName name="IQ_INDIVIDUALS_RISK_BASED_FFIEC" hidden="1">"c13432"</definedName>
    <definedName name="IQ_INDUSTRIAL_PROD" hidden="1">"c6895"</definedName>
    <definedName name="IQ_INDUSTRIAL_PROD_APR" hidden="1">"c7555"</definedName>
    <definedName name="IQ_INDUSTRIAL_PROD_APR_FC" hidden="1">"c8435"</definedName>
    <definedName name="IQ_INDUSTRIAL_PROD_FC" hidden="1">"c7775"</definedName>
    <definedName name="IQ_INDUSTRIAL_PROD_POP" hidden="1">"c7115"</definedName>
    <definedName name="IQ_INDUSTRIAL_PROD_POP_FC" hidden="1">"c7995"</definedName>
    <definedName name="IQ_INDUSTRIAL_PROD_YOY" hidden="1">"c7335"</definedName>
    <definedName name="IQ_INDUSTRIAL_PROD_YOY_FC" hidden="1">"c8215"</definedName>
    <definedName name="IQ_INDUSTRY" hidden="1">"c3601"</definedName>
    <definedName name="IQ_INDUSTRY_GROUP" hidden="1">"c3602"</definedName>
    <definedName name="IQ_INDUSTRY_SECTOR" hidden="1">"c3603"</definedName>
    <definedName name="IQ_INFERRED_ATTRIB_ORE_RESOURCES_ALUM" hidden="1">"c9240"</definedName>
    <definedName name="IQ_INFERRED_ATTRIB_ORE_RESOURCES_COP" hidden="1">"c9184"</definedName>
    <definedName name="IQ_INFERRED_ATTRIB_ORE_RESOURCES_DIAM" hidden="1">"c9664"</definedName>
    <definedName name="IQ_INFERRED_ATTRIB_ORE_RESOURCES_GOLD" hidden="1">"c9025"</definedName>
    <definedName name="IQ_INFERRED_ATTRIB_ORE_RESOURCES_IRON" hidden="1">"c9399"</definedName>
    <definedName name="IQ_INFERRED_ATTRIB_ORE_RESOURCES_LEAD" hidden="1">"c9452"</definedName>
    <definedName name="IQ_INFERRED_ATTRIB_ORE_RESOURCES_MANG" hidden="1">"c9505"</definedName>
    <definedName name="IQ_INFERRED_ATTRIB_ORE_RESOURCES_MOLYB" hidden="1">"c9717"</definedName>
    <definedName name="IQ_INFERRED_ATTRIB_ORE_RESOURCES_NICK" hidden="1">"c9293"</definedName>
    <definedName name="IQ_INFERRED_ATTRIB_ORE_RESOURCES_PLAT" hidden="1">"c9131"</definedName>
    <definedName name="IQ_INFERRED_ATTRIB_ORE_RESOURCES_SILVER" hidden="1">"c9078"</definedName>
    <definedName name="IQ_INFERRED_ATTRIB_ORE_RESOURCES_TITAN" hidden="1">"c9558"</definedName>
    <definedName name="IQ_INFERRED_ATTRIB_ORE_RESOURCES_URAN" hidden="1">"c9611"</definedName>
    <definedName name="IQ_INFERRED_ATTRIB_ORE_RESOURCES_ZINC" hidden="1">"c9346"</definedName>
    <definedName name="IQ_INFERRED_ORE_RESOURCES_ALUM" hidden="1">"c9228"</definedName>
    <definedName name="IQ_INFERRED_ORE_RESOURCES_COP" hidden="1">"c9172"</definedName>
    <definedName name="IQ_INFERRED_ORE_RESOURCES_DIAM" hidden="1">"c9652"</definedName>
    <definedName name="IQ_INFERRED_ORE_RESOURCES_GOLD" hidden="1">"c9013"</definedName>
    <definedName name="IQ_INFERRED_ORE_RESOURCES_IRON" hidden="1">"c9387"</definedName>
    <definedName name="IQ_INFERRED_ORE_RESOURCES_LEAD" hidden="1">"c9440"</definedName>
    <definedName name="IQ_INFERRED_ORE_RESOURCES_MANG" hidden="1">"c9493"</definedName>
    <definedName name="IQ_INFERRED_ORE_RESOURCES_MOLYB" hidden="1">"c9705"</definedName>
    <definedName name="IQ_INFERRED_ORE_RESOURCES_NICK" hidden="1">"c9281"</definedName>
    <definedName name="IQ_INFERRED_ORE_RESOURCES_PLAT" hidden="1">"c9119"</definedName>
    <definedName name="IQ_INFERRED_ORE_RESOURCES_SILVER" hidden="1">"c9066"</definedName>
    <definedName name="IQ_INFERRED_ORE_RESOURCES_TITAN" hidden="1">"c9546"</definedName>
    <definedName name="IQ_INFERRED_ORE_RESOURCES_URAN" hidden="1">"c9599"</definedName>
    <definedName name="IQ_INFERRED_ORE_RESOURCES_ZINC" hidden="1">"c9334"</definedName>
    <definedName name="IQ_INFERRED_RECOV_ATTRIB_RESOURCES_ALUM" hidden="1">"c9245"</definedName>
    <definedName name="IQ_INFERRED_RECOV_ATTRIB_RESOURCES_COAL" hidden="1">"c9819"</definedName>
    <definedName name="IQ_INFERRED_RECOV_ATTRIB_RESOURCES_COP" hidden="1">"c9189"</definedName>
    <definedName name="IQ_INFERRED_RECOV_ATTRIB_RESOURCES_DIAM" hidden="1">"c9669"</definedName>
    <definedName name="IQ_INFERRED_RECOV_ATTRIB_RESOURCES_GOLD" hidden="1">"c9030"</definedName>
    <definedName name="IQ_INFERRED_RECOV_ATTRIB_RESOURCES_IRON" hidden="1">"c9404"</definedName>
    <definedName name="IQ_INFERRED_RECOV_ATTRIB_RESOURCES_LEAD" hidden="1">"c9457"</definedName>
    <definedName name="IQ_INFERRED_RECOV_ATTRIB_RESOURCES_MANG" hidden="1">"c9510"</definedName>
    <definedName name="IQ_INFERRED_RECOV_ATTRIB_RESOURCES_MET_COAL" hidden="1">"c9759"</definedName>
    <definedName name="IQ_INFERRED_RECOV_ATTRIB_RESOURCES_MOLYB" hidden="1">"c9722"</definedName>
    <definedName name="IQ_INFERRED_RECOV_ATTRIB_RESOURCES_NICK" hidden="1">"c9298"</definedName>
    <definedName name="IQ_INFERRED_RECOV_ATTRIB_RESOURCES_PLAT" hidden="1">"c9136"</definedName>
    <definedName name="IQ_INFERRED_RECOV_ATTRIB_RESOURCES_SILVER" hidden="1">"c9083"</definedName>
    <definedName name="IQ_INFERRED_RECOV_ATTRIB_RESOURCES_STEAM" hidden="1">"c9789"</definedName>
    <definedName name="IQ_INFERRED_RECOV_ATTRIB_RESOURCES_TITAN" hidden="1">"c9563"</definedName>
    <definedName name="IQ_INFERRED_RECOV_ATTRIB_RESOURCES_URAN" hidden="1">"c9616"</definedName>
    <definedName name="IQ_INFERRED_RECOV_ATTRIB_RESOURCES_ZINC" hidden="1">"c9351"</definedName>
    <definedName name="IQ_INFERRED_RECOV_RESOURCES_ALUM" hidden="1">"c9235"</definedName>
    <definedName name="IQ_INFERRED_RECOV_RESOURCES_COAL" hidden="1">"c9814"</definedName>
    <definedName name="IQ_INFERRED_RECOV_RESOURCES_COP" hidden="1">"c9179"</definedName>
    <definedName name="IQ_INFERRED_RECOV_RESOURCES_DIAM" hidden="1">"c9659"</definedName>
    <definedName name="IQ_INFERRED_RECOV_RESOURCES_GOLD" hidden="1">"c9020"</definedName>
    <definedName name="IQ_INFERRED_RECOV_RESOURCES_IRON" hidden="1">"c9394"</definedName>
    <definedName name="IQ_INFERRED_RECOV_RESOURCES_LEAD" hidden="1">"c9447"</definedName>
    <definedName name="IQ_INFERRED_RECOV_RESOURCES_MANG" hidden="1">"c9500"</definedName>
    <definedName name="IQ_INFERRED_RECOV_RESOURCES_MET_COAL" hidden="1">"c9754"</definedName>
    <definedName name="IQ_INFERRED_RECOV_RESOURCES_MOLYB" hidden="1">"c9712"</definedName>
    <definedName name="IQ_INFERRED_RECOV_RESOURCES_NICK" hidden="1">"c9288"</definedName>
    <definedName name="IQ_INFERRED_RECOV_RESOURCES_PLAT" hidden="1">"c9126"</definedName>
    <definedName name="IQ_INFERRED_RECOV_RESOURCES_SILVER" hidden="1">"c9073"</definedName>
    <definedName name="IQ_INFERRED_RECOV_RESOURCES_STEAM" hidden="1">"c9784"</definedName>
    <definedName name="IQ_INFERRED_RECOV_RESOURCES_TITAN" hidden="1">"c9553"</definedName>
    <definedName name="IQ_INFERRED_RECOV_RESOURCES_URAN" hidden="1">"c9606"</definedName>
    <definedName name="IQ_INFERRED_RECOV_RESOURCES_ZINC" hidden="1">"c9341"</definedName>
    <definedName name="IQ_INFERRED_RESOURCES_CALORIFIC_VALUE_COAL" hidden="1">"c9809"</definedName>
    <definedName name="IQ_INFERRED_RESOURCES_CALORIFIC_VALUE_MET_COAL" hidden="1">"c9749"</definedName>
    <definedName name="IQ_INFERRED_RESOURCES_CALORIFIC_VALUE_STEAM" hidden="1">"c9779"</definedName>
    <definedName name="IQ_INFERRED_RESOURCES_GRADE_ALUM" hidden="1">"c9229"</definedName>
    <definedName name="IQ_INFERRED_RESOURCES_GRADE_COP" hidden="1">"c9173"</definedName>
    <definedName name="IQ_INFERRED_RESOURCES_GRADE_DIAM" hidden="1">"c9653"</definedName>
    <definedName name="IQ_INFERRED_RESOURCES_GRADE_GOLD" hidden="1">"c9014"</definedName>
    <definedName name="IQ_INFERRED_RESOURCES_GRADE_IRON" hidden="1">"c9388"</definedName>
    <definedName name="IQ_INFERRED_RESOURCES_GRADE_LEAD" hidden="1">"c9441"</definedName>
    <definedName name="IQ_INFERRED_RESOURCES_GRADE_MANG" hidden="1">"c9494"</definedName>
    <definedName name="IQ_INFERRED_RESOURCES_GRADE_MOLYB" hidden="1">"c9706"</definedName>
    <definedName name="IQ_INFERRED_RESOURCES_GRADE_NICK" hidden="1">"c9282"</definedName>
    <definedName name="IQ_INFERRED_RESOURCES_GRADE_PLAT" hidden="1">"c9120"</definedName>
    <definedName name="IQ_INFERRED_RESOURCES_GRADE_SILVER" hidden="1">"c9067"</definedName>
    <definedName name="IQ_INFERRED_RESOURCES_GRADE_TITAN" hidden="1">"c9547"</definedName>
    <definedName name="IQ_INFERRED_RESOURCES_GRADE_URAN" hidden="1">"c9600"</definedName>
    <definedName name="IQ_INFERRED_RESOURCES_GRADE_ZINC" hidden="1">"c9335"</definedName>
    <definedName name="IQ_INFLATION_RATE" hidden="1">"c6899"</definedName>
    <definedName name="IQ_INFLATION_RATE_CORE" hidden="1">"c11783"</definedName>
    <definedName name="IQ_INFLATION_RATE_CORE_POP" hidden="1">"c11784"</definedName>
    <definedName name="IQ_INFLATION_RATE_CORE_YOY" hidden="1">"c11785"</definedName>
    <definedName name="IQ_INFLATION_RATE_FC" hidden="1">"c7779"</definedName>
    <definedName name="IQ_INFLATION_RATE_POP" hidden="1">"c7119"</definedName>
    <definedName name="IQ_INFLATION_RATE_POP_FC" hidden="1">"c7999"</definedName>
    <definedName name="IQ_INFLATION_RATE_YOY" hidden="1">"c7339"</definedName>
    <definedName name="IQ_INFLATION_RATE_YOY_FC" hidden="1">"c8219"</definedName>
    <definedName name="IQ_INITIAL_CLAIMS" hidden="1">"c6900"</definedName>
    <definedName name="IQ_INITIAL_CLAIMS_APR" hidden="1">"c7560"</definedName>
    <definedName name="IQ_INITIAL_CLAIMS_APR_FC" hidden="1">"c8440"</definedName>
    <definedName name="IQ_INITIAL_CLAIMS_FC" hidden="1">"c7780"</definedName>
    <definedName name="IQ_INITIAL_CLAIMS_POP" hidden="1">"c7120"</definedName>
    <definedName name="IQ_INITIAL_CLAIMS_POP_FC" hidden="1">"c8000"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" hidden="1">"c6223"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LOANS_FDIC" hidden="1">"c6365"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_DEPOSITS" hidden="1">"c89"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TITUTIONS_EARNINGS_GAINS_FDIC" hidden="1">"c6723"</definedName>
    <definedName name="IQ_INSUR_RECEIV" hidden="1">"c1600"</definedName>
    <definedName name="IQ_INSURANCE_COMMISSION_FEES_FDIC" hidden="1">"c6670"</definedName>
    <definedName name="IQ_INSURANCE_REINSURANCE_UNDERWRITING_INCOME_FFIEC" hidden="1">"c13008"</definedName>
    <definedName name="IQ_INSURANCE_REV_OPERATING_INC_FFIEC" hidden="1">"c13387"</definedName>
    <definedName name="IQ_INSURANCE_UNDERWRITING_INCOME_FDIC" hidden="1">"c6671"</definedName>
    <definedName name="IQ_INT_BEARING_DEPOSITS" hidden="1">"c1166"</definedName>
    <definedName name="IQ_INT_BEARING_FUNDS_AVG_ASSETS_FFIEC" hidden="1">"c13355"</definedName>
    <definedName name="IQ_INT_BEARING_LIABILITIES_REPRICE_ASSETS_TOT_FFIEC" hidden="1">"c13452"</definedName>
    <definedName name="IQ_INT_BORROW" hidden="1">"c583"</definedName>
    <definedName name="IQ_INT_DEMAND_NOTES_FDIC" hidden="1">"c6567"</definedName>
    <definedName name="IQ_INT_DEPOSITS" hidden="1">"c584"</definedName>
    <definedName name="IQ_INT_DEPOSITS_DOM_FFIEC" hidden="1">"c12852"</definedName>
    <definedName name="IQ_INT_DEPOSITS_DOM_QUARTERLY_AVG_FFIEC" hidden="1">"c13088"</definedName>
    <definedName name="IQ_INT_DEPOSITS_FOREIGN_FFIEC" hidden="1">"c12855"</definedName>
    <definedName name="IQ_INT_DEPOSITS_FOREIGN_QUARTERLY_AVG_FFIEC" hidden="1">"c13089"</definedName>
    <definedName name="IQ_INT_DIV_INC" hidden="1">"c585"</definedName>
    <definedName name="IQ_INT_DIV_INC_MBS_FFIEC" hidden="1">"c12984"</definedName>
    <definedName name="IQ_INT_DIV_INC_SECURITIES_FFIEC" hidden="1">"c12982"</definedName>
    <definedName name="IQ_INT_DIV_INC_SECURITIES_OTHER_FFIEC" hidden="1">"c12985"</definedName>
    <definedName name="IQ_INT_DIV_INC_TREASURY_SECURITIES_FFIEC" hidden="1">"c12983"</definedName>
    <definedName name="IQ_INT_DOMESTIC_DEPOSITS_FDIC" hidden="1">"c6564"</definedName>
    <definedName name="IQ_INT_EXP_AVG_ASSETS_FFIEC" hidden="1">"c13357"</definedName>
    <definedName name="IQ_INT_EXP_BR" hidden="1">"c586"</definedName>
    <definedName name="IQ_INT_EXP_COVERAGE" hidden="1">"c587"</definedName>
    <definedName name="IQ_INT_EXP_EARNING_ASSETS_FFIEC" hidden="1">"c13376"</definedName>
    <definedName name="IQ_INT_EXP_FED_FUNDS_PURCHASED_FFIEC" hidden="1">"c12996"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" hidden="1">"c6224"</definedName>
    <definedName name="IQ_INT_EXP_REIT" hidden="1">"c590"</definedName>
    <definedName name="IQ_INT_EXP_TOTAL" hidden="1">"c591"</definedName>
    <definedName name="IQ_INT_EXP_TOTAL_BNK_SUBTOTAL_AP" hidden="1">"c8977"</definedName>
    <definedName name="IQ_INT_EXP_TOTAL_FDIC" hidden="1">"c6569"</definedName>
    <definedName name="IQ_INT_EXP_UTI" hidden="1">"c592"</definedName>
    <definedName name="IQ_INT_FED_FUNDS_FDIC" hidden="1">"c6566"</definedName>
    <definedName name="IQ_INT_FEE_INC_LOANS_1_4_DOM_FFIEC" hidden="1">"c12976"</definedName>
    <definedName name="IQ_INT_FEE_INC_LOANS_DOM_FFIEC" hidden="1">"c13335"</definedName>
    <definedName name="IQ_INT_FEE_INC_LOANS_FOREIGN_FFIEC" hidden="1">"c12979"</definedName>
    <definedName name="IQ_INT_FEE_INC_LOANS_OTHER_DOM_FFIEC" hidden="1">"c12978"</definedName>
    <definedName name="IQ_INT_FEE_INC_SECURED_RE_DOM_FFIEC" hidden="1">"c12977"</definedName>
    <definedName name="IQ_INT_FEE_INCOME_FFIEC" hidden="1">"c12974"</definedName>
    <definedName name="IQ_INT_FOREIGN_DEPOSITS_FDIC" hidden="1">"c6565"</definedName>
    <definedName name="IQ_INT_INC_AVG_ASSETS_FFIEC" hidden="1">"c13356"</definedName>
    <definedName name="IQ_INT_INC_BR" hidden="1">"c593"</definedName>
    <definedName name="IQ_INT_INC_DEPOSITORY_INST_FDIC" hidden="1">"c6558"</definedName>
    <definedName name="IQ_INT_INC_DOM_LOANS_FDIC" hidden="1">"c6555"</definedName>
    <definedName name="IQ_INT_INC_DUE_DEPOSITORY_INSTITUTIONS_FFIEC" hidden="1">"c12981"</definedName>
    <definedName name="IQ_INT_INC_EARNING_ASSETS_FFIEC" hidden="1">"c13375"</definedName>
    <definedName name="IQ_INT_INC_FED_FUNDS_FDIC" hidden="1">"c6561"</definedName>
    <definedName name="IQ_INT_INC_FED_FUNDS_SOLD_FFIEC" hidden="1">"c12987"</definedName>
    <definedName name="IQ_INT_INC_FIN" hidden="1">"c594"</definedName>
    <definedName name="IQ_INT_INC_FOREIGN_LOANS_FDIC" hidden="1">"c6556"</definedName>
    <definedName name="IQ_INT_INC_INVEST" hidden="1">"c595"</definedName>
    <definedName name="IQ_INT_INC_LEASE_RECEIVABLES_FDIC" hidden="1">"c6557"</definedName>
    <definedName name="IQ_INT_INC_LOANS" hidden="1">"c596"</definedName>
    <definedName name="IQ_INT_INC_OTHER_FDIC" hidden="1">"c6562"</definedName>
    <definedName name="IQ_INT_INC_RE" hidden="1">"c6225"</definedName>
    <definedName name="IQ_INT_INC_REIT" hidden="1">"c597"</definedName>
    <definedName name="IQ_INT_INC_SECURITIES_FDIC" hidden="1">"c6559"</definedName>
    <definedName name="IQ_INT_INC_TE_AVG_ASSETS_FFIEC" hidden="1">"c13358"</definedName>
    <definedName name="IQ_INT_INC_TE_EARNING_ASSETS_FFIEC" hidden="1">"c13377"</definedName>
    <definedName name="IQ_INT_INC_TOTAL" hidden="1">"c598"</definedName>
    <definedName name="IQ_INT_INC_TOTAL_BNK_SUBTOTAL_AP" hidden="1">"c8976"</definedName>
    <definedName name="IQ_INT_INC_TOTAL_FDIC" hidden="1">"c6563"</definedName>
    <definedName name="IQ_INT_INC_TRADING_ACCOUNTS_FDIC" hidden="1">"c6560"</definedName>
    <definedName name="IQ_INT_INC_TRADING_ASSETS_FFIEC" hidden="1">"c12986"</definedName>
    <definedName name="IQ_INT_INC_UTI" hidden="1">"c599"</definedName>
    <definedName name="IQ_INT_INV_INC" hidden="1">"c600"</definedName>
    <definedName name="IQ_INT_INV_INC_RE" hidden="1">"c6226"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ON_DEPOSITS_DOM_FFIEC" hidden="1">"c12991"</definedName>
    <definedName name="IQ_INT_ON_DEPOSITS_FFIEC" hidden="1">"c12990"</definedName>
    <definedName name="IQ_INT_ON_DEPOSITS_FOREIGN_FFIEC" hidden="1">"c12995"</definedName>
    <definedName name="IQ_INT_RATE_EXPOSURE_FFIEC" hidden="1">"c13058"</definedName>
    <definedName name="IQ_INT_RATE_SPREAD" hidden="1">"c604"</definedName>
    <definedName name="IQ_INT_SUB_NOTES_FDIC" hidden="1">"c6568"</definedName>
    <definedName name="IQ_INT_SUB_NOTES_FFIEC" hidden="1">"c12998"</definedName>
    <definedName name="IQ_INT_TIME_DEPOSITS_LESS_THAN_100K_DOM_FFIEC" hidden="1">"c12993"</definedName>
    <definedName name="IQ_INT_TIME_DEPOSITS_MORE_THAN_100K_DOM_FFIEC" hidden="1">"c12992"</definedName>
    <definedName name="IQ_INT_TRADING_LIABILITIES_FFIEC" hidden="1">"c12997"</definedName>
    <definedName name="IQ_INTANGIBLES_NET" hidden="1">"c907"</definedName>
    <definedName name="IQ_INTEREST_BEARING_BALANCES_FDIC" hidden="1">"c6371"</definedName>
    <definedName name="IQ_INTEREST_BEARING_CASH_FOREIGN_FFIEC" hidden="1">"c12776"</definedName>
    <definedName name="IQ_INTEREST_BEARING_CASH_US_FFIEC" hidden="1">"c12775"</definedName>
    <definedName name="IQ_INTEREST_BEARING_DEPOSITS_DOMESTIC_FDIC" hidden="1">"c6478"</definedName>
    <definedName name="IQ_INTEREST_BEARING_DEPOSITS_FDIC" hidden="1">"c6373"</definedName>
    <definedName name="IQ_INTEREST_BEARING_DEPOSITS_FOREIGN_FDIC" hidden="1">"c6485"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"c618"</definedName>
    <definedName name="IQ_INTEREST_EXP_SUPPL" hidden="1">"c1460"</definedName>
    <definedName name="IQ_INTEREST_INC" hidden="1">"c769"</definedName>
    <definedName name="IQ_INTEREST_INC_NON" hidden="1">"c619"</definedName>
    <definedName name="IQ_INTEREST_INVEST_INC" hidden="1">"c619"</definedName>
    <definedName name="IQ_INTEREST_RATE_CONTRACTS_FDIC" hidden="1">"c6512"</definedName>
    <definedName name="IQ_INTEREST_RATE_EXPOSURES_FDIC" hidden="1">"c6662"</definedName>
    <definedName name="IQ_INV_10YR_ANN_CAGR" hidden="1">"c6164"</definedName>
    <definedName name="IQ_INV_10YR_ANN_GROWTH" hidden="1">"c1930"</definedName>
    <definedName name="IQ_INV_1YR_ANN_GROWTH" hidden="1">"c1925"</definedName>
    <definedName name="IQ_INV_2YR_ANN_CAGR" hidden="1">"c6160"</definedName>
    <definedName name="IQ_INV_2YR_ANN_GROWTH" hidden="1">"c1926"</definedName>
    <definedName name="IQ_INV_3YR_ANN_CAGR" hidden="1">"c6161"</definedName>
    <definedName name="IQ_INV_3YR_ANN_GROWTH" hidden="1">"c1927"</definedName>
    <definedName name="IQ_INV_5YR_ANN_CAGR" hidden="1">"c6162"</definedName>
    <definedName name="IQ_INV_5YR_ANN_GROWTH" hidden="1">"c1928"</definedName>
    <definedName name="IQ_INV_7YR_ANN_CAGR" hidden="1">"c6163"</definedName>
    <definedName name="IQ_INV_7YR_ANN_GROWTH" hidden="1">"c1929"</definedName>
    <definedName name="IQ_INV_BANKING_FEE" hidden="1">"c620"</definedName>
    <definedName name="IQ_INV_METHOD" hidden="1">"c621"</definedName>
    <definedName name="IQ_INVENTORIES" hidden="1">"c6901"</definedName>
    <definedName name="IQ_INVENTORIES_APR" hidden="1">"c7561"</definedName>
    <definedName name="IQ_INVENTORIES_APR_FC" hidden="1">"c8441"</definedName>
    <definedName name="IQ_INVENTORIES_FC" hidden="1">"c7781"</definedName>
    <definedName name="IQ_INVENTORIES_POP" hidden="1">"c7121"</definedName>
    <definedName name="IQ_INVENTORIES_POP_FC" hidden="1">"c8001"</definedName>
    <definedName name="IQ_INVENTORIES_YOY" hidden="1">"c7341"</definedName>
    <definedName name="IQ_INVENTORIES_YOY_FC" hidden="1">"c8221"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GOV_SECURITY" hidden="1">"c5510"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" hidden="1">"c6227"</definedName>
    <definedName name="IQ_INVEST_LOANS_CF_REIT" hidden="1">"c633"</definedName>
    <definedName name="IQ_INVEST_LOANS_CF_UTI" hidden="1">"c634"</definedName>
    <definedName name="IQ_INVEST_MUNI_SECURITY" hidden="1">"c5512"</definedName>
    <definedName name="IQ_INVEST_REAL_ESTATE" hidden="1">"c635"</definedName>
    <definedName name="IQ_INVEST_SECURITIES_ASSETS_TOT_FFIEC" hidden="1">"c13440"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" hidden="1">"c6228"</definedName>
    <definedName name="IQ_INVEST_SECURITY_CF_REIT" hidden="1">"c642"</definedName>
    <definedName name="IQ_INVEST_SECURITY_CF_UTI" hidden="1">"c643"</definedName>
    <definedName name="IQ_INVEST_SECURITY_SUPPL" hidden="1">"c5511"</definedName>
    <definedName name="IQ_INVEST_UNCONSOLIDATED_SUBS_FFIEC" hidden="1">"c12834"</definedName>
    <definedName name="IQ_INVESTMENT_BANKING_BROKERAGE_FEES_FFIEC" hidden="1">"c13627"</definedName>
    <definedName name="IQ_INVESTMENT_BANKING_FEES_COMMISSIONS_FFIEC" hidden="1">"c13006"</definedName>
    <definedName name="IQ_INVESTMENT_BANKING_OTHER_FEES_FDIC" hidden="1">"c6666"</definedName>
    <definedName name="IQ_IPRD" hidden="1">"c644"</definedName>
    <definedName name="IQ_IRA_KEOGH_ACCOUNTS_FDIC" hidden="1">"c6496"</definedName>
    <definedName name="IQ_ISIN" hidden="1">"c12041"</definedName>
    <definedName name="IQ_ISM_INDEX" hidden="1">"c6902"</definedName>
    <definedName name="IQ_ISM_INDEX_APR" hidden="1">"c7562"</definedName>
    <definedName name="IQ_ISM_INDEX_APR_FC" hidden="1">"c8442"</definedName>
    <definedName name="IQ_ISM_INDEX_FC" hidden="1">"c7782"</definedName>
    <definedName name="IQ_ISM_INDEX_POP" hidden="1">"c7122"</definedName>
    <definedName name="IQ_ISM_INDEX_POP_FC" hidden="1">"c8002"</definedName>
    <definedName name="IQ_ISM_INDEX_YOY" hidden="1">"c7342"</definedName>
    <definedName name="IQ_ISM_INDEX_YOY_FC" hidden="1">"c8222"</definedName>
    <definedName name="IQ_ISM_SERVICES_APR_FC_UNUSED" hidden="1">"c8443"</definedName>
    <definedName name="IQ_ISM_SERVICES_APR_FC_UNUSED_UNUSED_UNUSED" hidden="1">"c8443"</definedName>
    <definedName name="IQ_ISM_SERVICES_APR_UNUSED" hidden="1">"c7563"</definedName>
    <definedName name="IQ_ISM_SERVICES_APR_UNUSED_UNUSED_UNUSED" hidden="1">"c7563"</definedName>
    <definedName name="IQ_ISM_SERVICES_FC_UNUSED" hidden="1">"c7783"</definedName>
    <definedName name="IQ_ISM_SERVICES_FC_UNUSED_UNUSED_UNUSED" hidden="1">"c7783"</definedName>
    <definedName name="IQ_ISM_SERVICES_INDEX" hidden="1">"c11862"</definedName>
    <definedName name="IQ_ISM_SERVICES_INDEX_APR" hidden="1">"c11865"</definedName>
    <definedName name="IQ_ISM_SERVICES_INDEX_POP" hidden="1">"c11863"</definedName>
    <definedName name="IQ_ISM_SERVICES_INDEX_YOY" hidden="1">"c11864"</definedName>
    <definedName name="IQ_ISM_SERVICES_POP_FC_UNUSED" hidden="1">"c8003"</definedName>
    <definedName name="IQ_ISM_SERVICES_POP_FC_UNUSED_UNUSED_UNUSED" hidden="1">"c8003"</definedName>
    <definedName name="IQ_ISM_SERVICES_POP_UNUSED" hidden="1">"c7123"</definedName>
    <definedName name="IQ_ISM_SERVICES_POP_UNUSED_UNUSED_UNUSED" hidden="1">"c7123"</definedName>
    <definedName name="IQ_ISM_SERVICES_UNUSED" hidden="1">"c6903"</definedName>
    <definedName name="IQ_ISM_SERVICES_UNUSED_UNUSED_UNUSED" hidden="1">"c6903"</definedName>
    <definedName name="IQ_ISM_SERVICES_YOY_FC_UNUSED" hidden="1">"c8223"</definedName>
    <definedName name="IQ_ISM_SERVICES_YOY_FC_UNUSED_UNUSED_UNUSED" hidden="1">"c8223"</definedName>
    <definedName name="IQ_ISM_SERVICES_YOY_UNUSED" hidden="1">"c7343"</definedName>
    <definedName name="IQ_ISM_SERVICES_YOY_UNUSED_UNUSED_UNUSED" hidden="1">"c7343"</definedName>
    <definedName name="IQ_ISS_DEBT_NET" hidden="1">"c751"</definedName>
    <definedName name="IQ_ISS_STOCK_NET" hidden="1">"c1601"</definedName>
    <definedName name="IQ_ISSUE_CURRENCY" hidden="1">"c2156"</definedName>
    <definedName name="IQ_ISSUE_NAME" hidden="1">"c2142"</definedName>
    <definedName name="IQ_ISSUED_GUARANTEED_US_FDIC" hidden="1">"c6404"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RGE_CAP_LABOR_COST_INDEX" hidden="1">"c6904"</definedName>
    <definedName name="IQ_LARGE_CAP_LABOR_COST_INDEX_APR" hidden="1">"c7564"</definedName>
    <definedName name="IQ_LARGE_CAP_LABOR_COST_INDEX_APR_FC" hidden="1">"c8444"</definedName>
    <definedName name="IQ_LARGE_CAP_LABOR_COST_INDEX_FC" hidden="1">"c7784"</definedName>
    <definedName name="IQ_LARGE_CAP_LABOR_COST_INDEX_POP" hidden="1">"c7124"</definedName>
    <definedName name="IQ_LARGE_CAP_LABOR_COST_INDEX_POP_FC" hidden="1">"c8004"</definedName>
    <definedName name="IQ_LARGE_CAP_LABOR_COST_INDEX_YOY" hidden="1">"c7344"</definedName>
    <definedName name="IQ_LARGE_CAP_LABOR_COST_INDEX_YOY_FC" hidden="1">"c8224"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_MONTHLY_FACTOR" hidden="1">"c8971"</definedName>
    <definedName name="IQ_LATEST_MONTHLY_FACTOR_DATE" hidden="1">"c8972"</definedName>
    <definedName name="IQ_LATESTK" hidden="1">1000</definedName>
    <definedName name="IQ_LATESTQ" hidden="1">500</definedName>
    <definedName name="IQ_LEAD_UNDERWRITER" hidden="1">"c8957"</definedName>
    <definedName name="IQ_LEASE_FIN_RECEIVABLES_NON_US_CHARGE_OFFS_FFIEC" hidden="1">"c13631"</definedName>
    <definedName name="IQ_LEASE_FIN_RECEIVABLES_NON_US_RECOV_FFIEC" hidden="1">"c13635"</definedName>
    <definedName name="IQ_LEASE_FIN_RECEIVABLES_US_CHARGE_OFFS_FFIEC" hidden="1">"c13630"</definedName>
    <definedName name="IQ_LEASE_FIN_RECEIVABLES_US_RECOV_FFIEC" hidden="1">"c13634"</definedName>
    <definedName name="IQ_LEASE_FINANCING_REC_DUE_30_89_FFIEC" hidden="1">"c13276"</definedName>
    <definedName name="IQ_LEASE_FINANCING_REC_DUE_90_FFIEC" hidden="1">"c13302"</definedName>
    <definedName name="IQ_LEASE_FINANCING_REC_NON_ACCRUAL_FFIEC" hidden="1">"c13328"</definedName>
    <definedName name="IQ_LEASE_FINANCING_RECEIVABLES_CHARGE_OFFS_FDIC" hidden="1">"c6602"</definedName>
    <definedName name="IQ_LEASE_FINANCING_RECEIVABLES_DOM_FFIEC" hidden="1">"c12915"</definedName>
    <definedName name="IQ_LEASE_FINANCING_RECEIVABLES_FDIC" hidden="1">"c6433"</definedName>
    <definedName name="IQ_LEASE_FINANCING_RECEIVABLES_NET_CHARGE_OFFS_FDIC" hidden="1">"c6640"</definedName>
    <definedName name="IQ_LEASE_FINANCING_RECEIVABLES_RECOVERIES_FDIC" hidden="1">"c6621"</definedName>
    <definedName name="IQ_LEASE_FINANCING_RECEIVABLES_TOTAL_LOANS_FOREIGN_FDIC" hidden="1">"c6449"</definedName>
    <definedName name="IQ_LEASE_RECEIVABLES_FOREIGN_FFIEC" hidden="1">"c13483"</definedName>
    <definedName name="IQ_LEASES_INDIVIDUALS_CHARGE_OFFS_FFIEC" hidden="1">"c13184"</definedName>
    <definedName name="IQ_LEASES_INDIVIDUALS_RECOV_FFIEC" hidden="1">"c13206"</definedName>
    <definedName name="IQ_LEASES_PERSONAL_EXP_DUE_30_89_FFIEC" hidden="1">"c13277"</definedName>
    <definedName name="IQ_LEASES_PERSONAL_EXP_DUE_90_FFIEC" hidden="1">"c13303"</definedName>
    <definedName name="IQ_LEASES_PERSONAL_EXP_NON_ACCRUAL_FFIEC" hidden="1">"c13329"</definedName>
    <definedName name="IQ_LEGAL_FEES_FFIEC" hidden="1">"c13052"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" hidden="1">"c6229"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CAGR" hidden="1">"c6174"</definedName>
    <definedName name="IQ_LFCF_10YR_ANN_GROWTH" hidden="1">"c1942"</definedName>
    <definedName name="IQ_LFCF_1YR_ANN_GROWTH" hidden="1">"c1937"</definedName>
    <definedName name="IQ_LFCF_2YR_ANN_CAGR" hidden="1">"c6170"</definedName>
    <definedName name="IQ_LFCF_2YR_ANN_GROWTH" hidden="1">"c1938"</definedName>
    <definedName name="IQ_LFCF_3YR_ANN_CAGR" hidden="1">"c6171"</definedName>
    <definedName name="IQ_LFCF_3YR_ANN_GROWTH" hidden="1">"c1939"</definedName>
    <definedName name="IQ_LFCF_5YR_ANN_CAGR" hidden="1">"c6172"</definedName>
    <definedName name="IQ_LFCF_5YR_ANN_GROWTH" hidden="1">"c1940"</definedName>
    <definedName name="IQ_LFCF_7YR_ANN_CAGR" hidden="1">"c6173"</definedName>
    <definedName name="IQ_LFCF_7YR_ANN_GROWTH" hidden="1">"c1941"</definedName>
    <definedName name="IQ_LFCF_MARGIN" hidden="1">"c1961"</definedName>
    <definedName name="IQ_LH_STATUTORY_SURPLUS" hidden="1">"c2771"</definedName>
    <definedName name="IQ_LIAB_AP" hidden="1">"c8886"</definedName>
    <definedName name="IQ_LIAB_AP_ABS" hidden="1">"c8905"</definedName>
    <definedName name="IQ_LIAB_NAME_AP" hidden="1">"c8924"</definedName>
    <definedName name="IQ_LIAB_NAME_AP_ABS" hidden="1">"c8943"</definedName>
    <definedName name="IQ_LIABILITY_ACCEPTANCES_OUT_FFIEC" hidden="1">"c12866"</definedName>
    <definedName name="IQ_LIABILITY_SHORT_POSITIONS_DOM_FFIEC" hidden="1">"c12941"</definedName>
    <definedName name="IQ_LICENSED_POPS" hidden="1">"c2123"</definedName>
    <definedName name="IQ_LIFE_EARNED" hidden="1">"c2739"</definedName>
    <definedName name="IQ_LIFE_INSURANCE_ASSETS_FDIC" hidden="1">"c6372"</definedName>
    <definedName name="IQ_LIFE_INSURANCE_ASSETS_FFIEC" hidden="1">"c12847"</definedName>
    <definedName name="IQ_LIFOR" hidden="1">"c655"</definedName>
    <definedName name="IQ_LIQUID_ASSETS_ASSETS_TOT_FFIEC" hidden="1">"c13439"</definedName>
    <definedName name="IQ_LIQUID_ASSETS_NONCORE_FUNDING_FFIEC" hidden="1">"c13339"</definedName>
    <definedName name="IQ_LL" hidden="1">"c656"</definedName>
    <definedName name="IQ_LOAN_ALLOW_GROSS_LOANS_FFIEC" hidden="1">"c13415"</definedName>
    <definedName name="IQ_LOAN_ALLOWANCE_GROSS_LOSSES_FFIEC" hidden="1">"c13352"</definedName>
    <definedName name="IQ_LOAN_ALLOWANCE_NET_LOANS_FFIEC" hidden="1">"c13472"</definedName>
    <definedName name="IQ_LOAN_ALLOWANCE_NONACCRUAL_ASSETS_FFIEC" hidden="1">"c13473"</definedName>
    <definedName name="IQ_LOAN_ALLOWANCE_PAST_DUE_NONACCRUAL_FFIEC" hidden="1">"c13474"</definedName>
    <definedName name="IQ_LOAN_COMMITMENTS_FAIR_VALUE_TOT_FFIEC" hidden="1">"c13216"</definedName>
    <definedName name="IQ_LOAN_COMMITMENTS_LEVEL_1_FFIEC" hidden="1">"c13224"</definedName>
    <definedName name="IQ_LOAN_COMMITMENTS_LEVEL_2_FFIEC" hidden="1">"c13232"</definedName>
    <definedName name="IQ_LOAN_COMMITMENTS_LEVEL_3_FFIEC" hidden="1">"c13240"</definedName>
    <definedName name="IQ_LOAN_COMMITMENTS_REVOLVING_FDIC" hidden="1">"c6524"</definedName>
    <definedName name="IQ_LOAN_LEASE_RECEIV" hidden="1">"c657"</definedName>
    <definedName name="IQ_LOAN_LOSS" hidden="1">"c656"</definedName>
    <definedName name="IQ_LOAN_LOSS_ALLOW_FDIC" hidden="1">"c6326"</definedName>
    <definedName name="IQ_LOAN_LOSS_ALLOWANCE_NONCURRENT_LOANS_FDIC" hidden="1">"c6740"</definedName>
    <definedName name="IQ_LOAN_LOSSES_AVERAGE_LOANS_FFIEC" hidden="1">"c13350"</definedName>
    <definedName name="IQ_LOAN_LOSSES_FDIC" hidden="1">"c6580"</definedName>
    <definedName name="IQ_LOAN_SERVICE_REV" hidden="1">"c658"</definedName>
    <definedName name="IQ_LOANS_AGRICULTURAL_PROD_LL_REC_FFIEC" hidden="1">"c12886"</definedName>
    <definedName name="IQ_LOANS_AND_LEASES_HELD_FDIC" hidden="1">"c6367"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" hidden="1">"c6230"</definedName>
    <definedName name="IQ_LOANS_CF_REIT" hidden="1">"c664"</definedName>
    <definedName name="IQ_LOANS_CF_UTI" hidden="1">"c665"</definedName>
    <definedName name="IQ_LOANS_DEPOSITORY_INST_US_LL_REC_FFIEC" hidden="1">"c12884"</definedName>
    <definedName name="IQ_LOANS_DEPOSITORY_INSTITUTIONS_FDIC" hidden="1">"c6382"</definedName>
    <definedName name="IQ_LOANS_DOM_QUARTERLY_AVG_FFIEC" hidden="1">"c13084"</definedName>
    <definedName name="IQ_LOANS_FARMERS_CHARGE_OFFS_FFIEC" hidden="1">"c13177"</definedName>
    <definedName name="IQ_LOANS_FARMERS_RECOV_FFIEC" hidden="1">"c13199"</definedName>
    <definedName name="IQ_LOANS_FINANCE_AGRICULTURAL_DUE_30_89_FFIEC" hidden="1">"c13270"</definedName>
    <definedName name="IQ_LOANS_FINANCE_AGRICULTURAL_DUE_90_FFIEC" hidden="1">"c13296"</definedName>
    <definedName name="IQ_LOANS_FINANCE_AGRICULTURAL_NON_ACCRUAL_FFIEC" hidden="1">"c13322"</definedName>
    <definedName name="IQ_LOANS_FINANCE_AGRICULTURAL_PROD_LL_REC_DOM_FFIEC" hidden="1">"c12909"</definedName>
    <definedName name="IQ_LOANS_FOR_SALE" hidden="1">"c666"</definedName>
    <definedName name="IQ_LOANS_FOREIGN_GOV_CHARGE_OFFS_FFIEC" hidden="1">"c13182"</definedName>
    <definedName name="IQ_LOANS_FOREIGN_GOV_DUE_30_89_FFIEC" hidden="1">"c13274"</definedName>
    <definedName name="IQ_LOANS_FOREIGN_GOV_DUE_90_FFIEC" hidden="1">"c13300"</definedName>
    <definedName name="IQ_LOANS_FOREIGN_GOV_LL_REC_DOM_FFIEC" hidden="1">"c12912"</definedName>
    <definedName name="IQ_LOANS_FOREIGN_GOV_NON_ACCRUAL_FFIEC" hidden="1">"c13326"</definedName>
    <definedName name="IQ_LOANS_FOREIGN_GOV_RECOV_FFIEC" hidden="1">"c13204"</definedName>
    <definedName name="IQ_LOANS_FOREIGN_INST_CHARGE_OFFS_FFIEC" hidden="1">"c13176"</definedName>
    <definedName name="IQ_LOANS_FOREIGN_INST_RECOV_FFIEC" hidden="1">"c13198"</definedName>
    <definedName name="IQ_LOANS_FOREIGN_LL_REC_FFIEC" hidden="1">"c12885"</definedName>
    <definedName name="IQ_LOANS_GOV_GUARANTEED_DUE_30_89_FFIEC" hidden="1">"c13281"</definedName>
    <definedName name="IQ_LOANS_GOV_GUARANTEED_DUE_90_FFIEC" hidden="1">"c13307"</definedName>
    <definedName name="IQ_LOANS_GOV_GUARANTEED_EXCL_GNMA_DUE_30_89_FFIEC" hidden="1">"c13282"</definedName>
    <definedName name="IQ_LOANS_GOV_GUARANTEED_EXCL_GNMA_DUE_90_FFIEC" hidden="1">"c13308"</definedName>
    <definedName name="IQ_LOANS_GOV_GUARANTEED_EXCL_GNMA_NON_ACCRUAL_FFIEC" hidden="1">"c13333"</definedName>
    <definedName name="IQ_LOANS_GOV_GUARANTEED_NON_ACCRUAL_FFIEC" hidden="1">"c13332"</definedName>
    <definedName name="IQ_LOANS_HELD_FOREIGN_FDIC" hidden="1">"c6315"</definedName>
    <definedName name="IQ_LOANS_INDIVIDUALS_FOREIGN_FFIEC" hidden="1">"c13480"</definedName>
    <definedName name="IQ_LOANS_LEASES_ASSETS_TOT_FFIEC" hidden="1">"c13437"</definedName>
    <definedName name="IQ_LOANS_LEASES_FAIR_VALUE_TOT_FFIEC" hidden="1">"c13209"</definedName>
    <definedName name="IQ_LOANS_LEASES_FOREIGN_FDIC" hidden="1">"c6383"</definedName>
    <definedName name="IQ_LOANS_LEASES_GROSS_FDIC" hidden="1">"c6323"</definedName>
    <definedName name="IQ_LOANS_LEASES_GROSS_FOREIGN_FDIC" hidden="1">"c6384"</definedName>
    <definedName name="IQ_LOANS_LEASES_HELD_SALE_FFIEC" hidden="1">"c12808"</definedName>
    <definedName name="IQ_LOANS_LEASES_LEVEL_1_FFIEC" hidden="1">"c13217"</definedName>
    <definedName name="IQ_LOANS_LEASES_LEVEL_2_FFIEC" hidden="1">"c13225"</definedName>
    <definedName name="IQ_LOANS_LEASES_LEVEL_3_FFIEC" hidden="1">"c13233"</definedName>
    <definedName name="IQ_LOANS_LEASES_NET_FDIC" hidden="1">"c6327"</definedName>
    <definedName name="IQ_LOANS_LEASES_NET_UNEARNED_FDIC" hidden="1">"c6325"</definedName>
    <definedName name="IQ_LOANS_LEASES_NET_UNEARNED_INC_ALLOWANCE_FFIEC" hidden="1">"c12811"</definedName>
    <definedName name="IQ_LOANS_LEASES_NET_UNEARNED_INCOME_FFIEC" hidden="1">"c12809"</definedName>
    <definedName name="IQ_LOANS_LEASES_QUARTERLY_AVG_FFIEC" hidden="1">"c13081"</definedName>
    <definedName name="IQ_LOANS_LOC_ASSETS_TOT_FFIEC" hidden="1">"c13441"</definedName>
    <definedName name="IQ_LOANS_NOT_SECURED_RE_FDIC" hidden="1">"c6381"</definedName>
    <definedName name="IQ_LOANS_PAST_DUE" hidden="1">"c667"</definedName>
    <definedName name="IQ_LOANS_PURCHASING_CARRYING_SECURITIES_LL_REC_DOM_FFIEC" hidden="1">"c12913"</definedName>
    <definedName name="IQ_LOANS_RECEIV_CURRENT" hidden="1">"c668"</definedName>
    <definedName name="IQ_LOANS_RECEIV_LT" hidden="1">"c669"</definedName>
    <definedName name="IQ_LOANS_RECEIV_LT_UTI" hidden="1">"c670"</definedName>
    <definedName name="IQ_LOANS_SEC_RE_FOREIGN_CHARGE_OFFS_FFIEC" hidden="1">"c13174"</definedName>
    <definedName name="IQ_LOANS_SEC_RE_FOREIGN_RECOV_FFIEC" hidden="1">"c13196"</definedName>
    <definedName name="IQ_LOANS_SECURED_1_4_DOM_QUARTERLY_AVG_FFIEC" hidden="1">"c13082"</definedName>
    <definedName name="IQ_LOANS_SECURED_BY_RE_CHARGE_OFFS_FDIC" hidden="1">"c6588"</definedName>
    <definedName name="IQ_LOANS_SECURED_BY_RE_RECOVERIES_FDIC" hidden="1">"c6607"</definedName>
    <definedName name="IQ_LOANS_SECURED_CONSTRUCTION_TRADING_DOM_FFIEC" hidden="1">"c12925"</definedName>
    <definedName name="IQ_LOANS_SECURED_FARMLAND_TRADING_DOM_FFIEC" hidden="1">"c12926"</definedName>
    <definedName name="IQ_LOANS_SECURED_NON_US_FDIC" hidden="1">"c6380"</definedName>
    <definedName name="IQ_LOANS_SECURED_RE_DOM_QUARTERLY_AVG_FFIEC" hidden="1">"c13083"</definedName>
    <definedName name="IQ_LOANS_SECURED_RE_FFIEC" hidden="1">"c12820"</definedName>
    <definedName name="IQ_LOANS_SECURED_RE_LL_REC_FFIEC" hidden="1">"c12883"</definedName>
    <definedName name="IQ_LOANS_SECURED_RE_NET_CHARGE_OFFS_FDIC" hidden="1">"c6626"</definedName>
    <definedName name="IQ_LOANS_TO_DEPOSITORY_INSTITUTIONS_FOREIGN_FDIC" hidden="1">"c6453"</definedName>
    <definedName name="IQ_LOANS_TO_FOREIGN_GOVERNMENTS_FDIC" hidden="1">"c6448"</definedName>
    <definedName name="IQ_LOANS_TO_INDIVIDUALS_FOREIGN_FDIC" hidden="1">"c6452"</definedName>
    <definedName name="IQ_LOANS_US_INST_CHARGE_OFFS_FFIEC" hidden="1">"c13175"</definedName>
    <definedName name="IQ_LOANS_US_INST_RECOV_FFIEC" hidden="1">"c13197"</definedName>
    <definedName name="IQ_LONG_TERM_ASSETS_FDIC" hidden="1">"c6361"</definedName>
    <definedName name="IQ_LONG_TERM_DEBT" hidden="1">"c674"</definedName>
    <definedName name="IQ_LONG_TERM_DEBT_OVER_TOTAL_CAP" hidden="1">"c677"</definedName>
    <definedName name="IQ_LONG_TERM_GROWTH" hidden="1">"c671"</definedName>
    <definedName name="IQ_LONG_TERM_INV" hidden="1">"c697"</definedName>
    <definedName name="IQ_LOSS_ALLOWANCE_LOANS_FDIC" hidden="1">"c6739"</definedName>
    <definedName name="IQ_LOSS_AVAIL_SALE_EQUITY_SEC_T1_FFIEC" hidden="1">"c13132"</definedName>
    <definedName name="IQ_LOSS_LOSS_EXP" hidden="1">"c672"</definedName>
    <definedName name="IQ_LOSS_TO_NET_EARNED" hidden="1">"c2751"</definedName>
    <definedName name="IQ_LOW_TARGET_PRICE" hidden="1">"c1652"</definedName>
    <definedName name="IQ_LOW_TARGET_PRICE_CIQ" hidden="1">"c4660"</definedName>
    <definedName name="IQ_LOW_TARGET_PRICE_REUT" hidden="1">"c5318"</definedName>
    <definedName name="IQ_LOWPRICE" hidden="1">"c673"</definedName>
    <definedName name="IQ_LT_ASSETS_AP" hidden="1">"c8882"</definedName>
    <definedName name="IQ_LT_ASSETS_AP_ABS" hidden="1">"c8901"</definedName>
    <definedName name="IQ_LT_ASSETS_NAME_AP" hidden="1">"c8920"</definedName>
    <definedName name="IQ_LT_ASSETS_NAME_AP_ABS" hidden="1">"c8939"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" hidden="1">"c6231"</definedName>
    <definedName name="IQ_LT_DEBT_ISSUED_REIT" hidden="1">"c686"</definedName>
    <definedName name="IQ_LT_DEBT_ISSUED_UTI" hidden="1">"c687"</definedName>
    <definedName name="IQ_LT_DEBT_MATURING_1YR_INT_SENSITIVITY_FFIEC" hidden="1">"c13097"</definedName>
    <definedName name="IQ_LT_DEBT_RE" hidden="1">"c6232"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" hidden="1">"c6233"</definedName>
    <definedName name="IQ_LT_DEBT_REPAID_REIT" hidden="1">"c694"</definedName>
    <definedName name="IQ_LT_DEBT_REPAID_UTI" hidden="1">"c695"</definedName>
    <definedName name="IQ_LT_DEBT_REPRICE_ASSETS_TOT_FFIEC" hidden="1">"c13453"</definedName>
    <definedName name="IQ_LT_DEBT_REPRICING_WITHIN_1_YR_INT_SENSITIVITY_FFIEC" hidden="1">"c13095"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" hidden="1">"c6234"</definedName>
    <definedName name="IQ_LT_INVEST_REIT" hidden="1">"c700"</definedName>
    <definedName name="IQ_LT_INVEST_UTI" hidden="1">"c701"</definedName>
    <definedName name="IQ_LT_LIAB_AP" hidden="1">"c8885"</definedName>
    <definedName name="IQ_LT_LIAB_AP_ABS" hidden="1">"c8904"</definedName>
    <definedName name="IQ_LT_LIAB_NAME_AP" hidden="1">"c8923"</definedName>
    <definedName name="IQ_LT_LIAB_NAME_AP_ABS" hidden="1">"c8942"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"c1304"</definedName>
    <definedName name="IQ_LTMMONTH" hidden="1">120000</definedName>
    <definedName name="IQ_M1" hidden="1">"c6906"</definedName>
    <definedName name="IQ_M1_APR" hidden="1">"c7566"</definedName>
    <definedName name="IQ_M1_APR_FC" hidden="1">"c8446"</definedName>
    <definedName name="IQ_M1_FC" hidden="1">"c7786"</definedName>
    <definedName name="IQ_M1_POP" hidden="1">"c7126"</definedName>
    <definedName name="IQ_M1_POP_FC" hidden="1">"c8006"</definedName>
    <definedName name="IQ_M1_YOY" hidden="1">"c7346"</definedName>
    <definedName name="IQ_M1_YOY_FC" hidden="1">"c8226"</definedName>
    <definedName name="IQ_M2" hidden="1">"c6907"</definedName>
    <definedName name="IQ_M2_APR" hidden="1">"c7567"</definedName>
    <definedName name="IQ_M2_APR_FC" hidden="1">"c8447"</definedName>
    <definedName name="IQ_M2_FC" hidden="1">"c7787"</definedName>
    <definedName name="IQ_M2_POP" hidden="1">"c7127"</definedName>
    <definedName name="IQ_M2_POP_FC" hidden="1">"c8007"</definedName>
    <definedName name="IQ_M2_YOY" hidden="1">"c7347"</definedName>
    <definedName name="IQ_M2_YOY_FC" hidden="1">"c8227"</definedName>
    <definedName name="IQ_M3" hidden="1">"c6908"</definedName>
    <definedName name="IQ_M3_APR" hidden="1">"c7568"</definedName>
    <definedName name="IQ_M3_APR_FC" hidden="1">"c8448"</definedName>
    <definedName name="IQ_M3_FC" hidden="1">"c7788"</definedName>
    <definedName name="IQ_M3_POP" hidden="1">"c7128"</definedName>
    <definedName name="IQ_M3_POP_FC" hidden="1">"c8008"</definedName>
    <definedName name="IQ_M3_YOY" hidden="1">"c7348"</definedName>
    <definedName name="IQ_M3_YOY_FC" hidden="1">"c8228"</definedName>
    <definedName name="IQ_MACHINERY" hidden="1">"c711"</definedName>
    <definedName name="IQ_MAINT_CAPEX" hidden="1">"c2947"</definedName>
    <definedName name="IQ_MAINT_CAPEX_ACT_OR_EST" hidden="1">"c4458"</definedName>
    <definedName name="IQ_MAINT_CAPEX_ACT_OR_EST_CIQ" hidden="1">"c4987"</definedName>
    <definedName name="IQ_MAINT_REPAIR" hidden="1">"c2087"</definedName>
    <definedName name="IQ_MAKE_WHOLE_END_DATE" hidden="1">"c2493"</definedName>
    <definedName name="IQ_MAKE_WHOLE_SPREAD" hidden="1">"c2494"</definedName>
    <definedName name="IQ_MAKE_WHOLE_START_DATE" hidden="1">"c2492"</definedName>
    <definedName name="IQ_MAN_INVENTORIES" hidden="1">"c6913"</definedName>
    <definedName name="IQ_MAN_INVENTORIES_APR" hidden="1">"c7573"</definedName>
    <definedName name="IQ_MAN_INVENTORIES_APR_FC" hidden="1">"c8453"</definedName>
    <definedName name="IQ_MAN_INVENTORIES_FC" hidden="1">"c7793"</definedName>
    <definedName name="IQ_MAN_INVENTORIES_POP" hidden="1">"c7133"</definedName>
    <definedName name="IQ_MAN_INVENTORIES_POP_FC" hidden="1">"c8013"</definedName>
    <definedName name="IQ_MAN_INVENTORIES_YOY" hidden="1">"c7353"</definedName>
    <definedName name="IQ_MAN_INVENTORIES_YOY_FC" hidden="1">"c8233"</definedName>
    <definedName name="IQ_MAN_IS_RATIO" hidden="1">"c6912"</definedName>
    <definedName name="IQ_MAN_IS_RATIO_APR" hidden="1">"c7572"</definedName>
    <definedName name="IQ_MAN_IS_RATIO_APR_FC" hidden="1">"c8452"</definedName>
    <definedName name="IQ_MAN_IS_RATIO_FC" hidden="1">"c7792"</definedName>
    <definedName name="IQ_MAN_IS_RATIO_POP" hidden="1">"c7132"</definedName>
    <definedName name="IQ_MAN_IS_RATIO_POP_FC" hidden="1">"c8012"</definedName>
    <definedName name="IQ_MAN_IS_RATIO_YOY" hidden="1">"c7352"</definedName>
    <definedName name="IQ_MAN_IS_RATIO_YOY_FC" hidden="1">"c8232"</definedName>
    <definedName name="IQ_MAN_ORDERS" hidden="1">"c6914"</definedName>
    <definedName name="IQ_MAN_ORDERS_APR" hidden="1">"c7574"</definedName>
    <definedName name="IQ_MAN_ORDERS_APR_FC" hidden="1">"c8454"</definedName>
    <definedName name="IQ_MAN_ORDERS_FC" hidden="1">"c7794"</definedName>
    <definedName name="IQ_MAN_ORDERS_POP" hidden="1">"c7134"</definedName>
    <definedName name="IQ_MAN_ORDERS_POP_FC" hidden="1">"c8014"</definedName>
    <definedName name="IQ_MAN_ORDERS_YOY" hidden="1">"c7354"</definedName>
    <definedName name="IQ_MAN_ORDERS_YOY_FC" hidden="1">"c8234"</definedName>
    <definedName name="IQ_MAN_OUTPUT_HR" hidden="1">"c6915"</definedName>
    <definedName name="IQ_MAN_OUTPUT_HR_APR" hidden="1">"c7575"</definedName>
    <definedName name="IQ_MAN_OUTPUT_HR_APR_FC" hidden="1">"c8455"</definedName>
    <definedName name="IQ_MAN_OUTPUT_HR_FC" hidden="1">"c7795"</definedName>
    <definedName name="IQ_MAN_OUTPUT_HR_POP" hidden="1">"c7135"</definedName>
    <definedName name="IQ_MAN_OUTPUT_HR_POP_FC" hidden="1">"c8015"</definedName>
    <definedName name="IQ_MAN_OUTPUT_HR_YOY" hidden="1">"c7355"</definedName>
    <definedName name="IQ_MAN_OUTPUT_HR_YOY_FC" hidden="1">"c8235"</definedName>
    <definedName name="IQ_MAN_PAYROLLS" hidden="1">"c6916"</definedName>
    <definedName name="IQ_MAN_PAYROLLS_APR" hidden="1">"c7576"</definedName>
    <definedName name="IQ_MAN_PAYROLLS_APR_FC" hidden="1">"c8456"</definedName>
    <definedName name="IQ_MAN_PAYROLLS_FC" hidden="1">"c7796"</definedName>
    <definedName name="IQ_MAN_PAYROLLS_POP" hidden="1">"c7136"</definedName>
    <definedName name="IQ_MAN_PAYROLLS_POP_FC" hidden="1">"c8016"</definedName>
    <definedName name="IQ_MAN_PAYROLLS_YOY" hidden="1">"c7356"</definedName>
    <definedName name="IQ_MAN_PAYROLLS_YOY_FC" hidden="1">"c8236"</definedName>
    <definedName name="IQ_MAN_SHIPMENTS" hidden="1">"c6917"</definedName>
    <definedName name="IQ_MAN_SHIPMENTS_APR" hidden="1">"c7577"</definedName>
    <definedName name="IQ_MAN_SHIPMENTS_APR_FC" hidden="1">"c8457"</definedName>
    <definedName name="IQ_MAN_SHIPMENTS_FC" hidden="1">"c7797"</definedName>
    <definedName name="IQ_MAN_SHIPMENTS_POP" hidden="1">"c7137"</definedName>
    <definedName name="IQ_MAN_SHIPMENTS_POP_FC" hidden="1">"c8017"</definedName>
    <definedName name="IQ_MAN_SHIPMENTS_YOY" hidden="1">"c7357"</definedName>
    <definedName name="IQ_MAN_SHIPMENTS_YOY_FC" hidden="1">"c8237"</definedName>
    <definedName name="IQ_MAN_TOTAL_HR" hidden="1">"c6918"</definedName>
    <definedName name="IQ_MAN_TOTAL_HR_APR" hidden="1">"c7578"</definedName>
    <definedName name="IQ_MAN_TOTAL_HR_APR_FC" hidden="1">"c8458"</definedName>
    <definedName name="IQ_MAN_TOTAL_HR_FC" hidden="1">"c7798"</definedName>
    <definedName name="IQ_MAN_TOTAL_HR_POP" hidden="1">"c7138"</definedName>
    <definedName name="IQ_MAN_TOTAL_HR_POP_FC" hidden="1">"c8018"</definedName>
    <definedName name="IQ_MAN_TOTAL_HR_YOY" hidden="1">"c7358"</definedName>
    <definedName name="IQ_MAN_TOTAL_HR_YOY_FC" hidden="1">"c8238"</definedName>
    <definedName name="IQ_MAN_TRADE_INVENTORIES" hidden="1">"c6910"</definedName>
    <definedName name="IQ_MAN_TRADE_INVENTORIES_APR" hidden="1">"c7570"</definedName>
    <definedName name="IQ_MAN_TRADE_INVENTORIES_APR_FC" hidden="1">"c8450"</definedName>
    <definedName name="IQ_MAN_TRADE_INVENTORIES_FC" hidden="1">"c7790"</definedName>
    <definedName name="IQ_MAN_TRADE_INVENTORIES_POP" hidden="1">"c7130"</definedName>
    <definedName name="IQ_MAN_TRADE_INVENTORIES_POP_FC" hidden="1">"c8010"</definedName>
    <definedName name="IQ_MAN_TRADE_INVENTORIES_YOY" hidden="1">"c7350"</definedName>
    <definedName name="IQ_MAN_TRADE_INVENTORIES_YOY_FC" hidden="1">"c8230"</definedName>
    <definedName name="IQ_MAN_TRADE_IS_RATIO" hidden="1">"c6909"</definedName>
    <definedName name="IQ_MAN_TRADE_IS_RATIO_FC" hidden="1">"c7789"</definedName>
    <definedName name="IQ_MAN_TRADE_IS_RATIO_POP" hidden="1">"c7129"</definedName>
    <definedName name="IQ_MAN_TRADE_IS_RATIO_POP_FC" hidden="1">"c8009"</definedName>
    <definedName name="IQ_MAN_TRADE_IS_RATIO_YOY" hidden="1">"c7349"</definedName>
    <definedName name="IQ_MAN_TRADE_IS_RATIO_YOY_FC" hidden="1">"c8229"</definedName>
    <definedName name="IQ_MAN_TRADE_SALES" hidden="1">"c6911"</definedName>
    <definedName name="IQ_MAN_TRADE_SALES_APR" hidden="1">"c7571"</definedName>
    <definedName name="IQ_MAN_TRADE_SALES_APR_FC" hidden="1">"c8451"</definedName>
    <definedName name="IQ_MAN_TRADE_SALES_FC" hidden="1">"c7791"</definedName>
    <definedName name="IQ_MAN_TRADE_SALES_POP" hidden="1">"c7131"</definedName>
    <definedName name="IQ_MAN_TRADE_SALES_POP_FC" hidden="1">"c8011"</definedName>
    <definedName name="IQ_MAN_TRADE_SALES_YOY" hidden="1">"c7351"</definedName>
    <definedName name="IQ_MAN_TRADE_SALES_YOY_FC" hidden="1">"c8231"</definedName>
    <definedName name="IQ_MAN_WAGES" hidden="1">"c6919"</definedName>
    <definedName name="IQ_MAN_WAGES_APR" hidden="1">"c7579"</definedName>
    <definedName name="IQ_MAN_WAGES_APR_FC" hidden="1">"c8459"</definedName>
    <definedName name="IQ_MAN_WAGES_FC" hidden="1">"c7799"</definedName>
    <definedName name="IQ_MAN_WAGES_POP" hidden="1">"c7139"</definedName>
    <definedName name="IQ_MAN_WAGES_POP_FC" hidden="1">"c8019"</definedName>
    <definedName name="IQ_MAN_WAGES_YOY" hidden="1">"c7359"</definedName>
    <definedName name="IQ_MAN_WAGES_YOY_FC" hidden="1">"c8239"</definedName>
    <definedName name="IQ_MANAGED_PROP" hidden="1">"c8763"</definedName>
    <definedName name="IQ_MANAGED_SQ_FT" hidden="1">"c8779"</definedName>
    <definedName name="IQ_MANAGED_UNITS" hidden="1">"c8771"</definedName>
    <definedName name="IQ_MARGIN_ANNUAL_PREMIUM_EQUIVALENT_NEW_BUSINESS" hidden="1">"c9970"</definedName>
    <definedName name="IQ_MARGIN_PV_PREMIUMS_NEW_BUSINESS" hidden="1">"c9971"</definedName>
    <definedName name="IQ_MARKET_CAP_LFCF" hidden="1">"c2209"</definedName>
    <definedName name="IQ_MARKETCAP" hidden="1">"c712"</definedName>
    <definedName name="IQ_MARKETING" hidden="1">"c2239"</definedName>
    <definedName name="IQ_MATURITY_DATE" hidden="1">"c2146"</definedName>
    <definedName name="IQ_MATURITY_ONE_YEAR_LESS_FDIC" hidden="1">"c6425"</definedName>
    <definedName name="IQ_MBS_INVEST_SECURITIES_FFIEC" hidden="1">"c13460"</definedName>
    <definedName name="IQ_MBS_OTHER_ISSUED_FNMA_OTHERS_AVAIL_SALE_FFIEC" hidden="1">"c12799"</definedName>
    <definedName name="IQ_MBS_OTHER_ISSUED_FNMA_OTHERS_FFIEC" hidden="1">"c12785"</definedName>
    <definedName name="IQ_MBS_PASS_THROUGH_FNMA_AVAIL_SALE_FFIEC" hidden="1">"c12797"</definedName>
    <definedName name="IQ_MBS_PASS_THROUGH_FNMA_FFIEC" hidden="1">"c12783"</definedName>
    <definedName name="IQ_MBS_PASS_THROUGH_GNMA_AVAIL_SALE_FFIEC" hidden="1">"c12796"</definedName>
    <definedName name="IQ_MBS_PASS_THROUGH_GNMA_FFIEC" hidden="1">"c12782"</definedName>
    <definedName name="IQ_MBS_PASS_THROUGH_ISSUED_FNMA_GNMA_TRADING_DOM_FFIEC" hidden="1">"c12921"</definedName>
    <definedName name="IQ_MBS_PASS_THROUGH_OTHER_AVAIL_SALE_FFIEC" hidden="1">"c12798"</definedName>
    <definedName name="IQ_MBS_PASS_THROUGH_OTHER_FFIEC" hidden="1">"c12784"</definedName>
    <definedName name="IQ_MC_ASO_COVERED_LIVES" hidden="1">"c9918"</definedName>
    <definedName name="IQ_MC_ASO_MEMBERSHIP" hidden="1">"c9921"</definedName>
    <definedName name="IQ_MC_CLAIMS_RESERVES" hidden="1">"c9941"</definedName>
    <definedName name="IQ_MC_COMBINED_RATIO" hidden="1">"c9933"</definedName>
    <definedName name="IQ_MC_DAYS_CLAIMS_PAYABLE" hidden="1">"c9937"</definedName>
    <definedName name="IQ_MC_DAYS_CLAIMS_PAYABLE_EXCL_CAPITATION" hidden="1">"c9938"</definedName>
    <definedName name="IQ_MC_MEDICAL_COSTS_PMPM" hidden="1">"c9925"</definedName>
    <definedName name="IQ_MC_PARENT_CASH" hidden="1">"c9942"</definedName>
    <definedName name="IQ_MC_PREMIUMS_PMPM" hidden="1">"c9924"</definedName>
    <definedName name="IQ_MC_RATIO" hidden="1">"c2783"</definedName>
    <definedName name="IQ_MC_RECEIPT_CYCLE_TIME_DAYS" hidden="1">"c9939"</definedName>
    <definedName name="IQ_MC_RECEIPT_CYCLE_TIME_MONTHS" hidden="1">"c9940"</definedName>
    <definedName name="IQ_MC_RISK_COVERED_LIVES" hidden="1">"c9917"</definedName>
    <definedName name="IQ_MC_RISK_MEMBERSHIP" hidden="1">"c9920"</definedName>
    <definedName name="IQ_MC_SELLILNG_COSTS_RATIO" hidden="1">"c9928"</definedName>
    <definedName name="IQ_MC_SGA_PMPM" hidden="1">"c9926"</definedName>
    <definedName name="IQ_MC_STATUTORY_SURPLUS" hidden="1">"c2772"</definedName>
    <definedName name="IQ_MC_TOTAL_COVERED_LIVES" hidden="1">"c9919"</definedName>
    <definedName name="IQ_MC_TOTAL_MEMBERSHIP" hidden="1">"c9922"</definedName>
    <definedName name="IQ_MC_TOTAL_MEMBERSHIP_CAPITATION" hidden="1">"c9923"</definedName>
    <definedName name="IQ_MC_UNPROCESSED_CLAIMS_INVENTORY_DAYS" hidden="1">"c9936"</definedName>
    <definedName name="IQ_MC_UNPROCESSED_CLAIMS_INVENTORY_NUMBER" hidden="1">"c9934"</definedName>
    <definedName name="IQ_MC_UNPROCESSED_CLAIMS_INVENTORY_VALUE" hidden="1">"c9935"</definedName>
    <definedName name="IQ_MEASURED_ATTRIB_ORE_RESOURCES_ALUM" hidden="1">"c9237"</definedName>
    <definedName name="IQ_MEASURED_ATTRIB_ORE_RESOURCES_COP" hidden="1">"c9181"</definedName>
    <definedName name="IQ_MEASURED_ATTRIB_ORE_RESOURCES_DIAM" hidden="1">"c9661"</definedName>
    <definedName name="IQ_MEASURED_ATTRIB_ORE_RESOURCES_GOLD" hidden="1">"c9022"</definedName>
    <definedName name="IQ_MEASURED_ATTRIB_ORE_RESOURCES_IRON" hidden="1">"c9396"</definedName>
    <definedName name="IQ_MEASURED_ATTRIB_ORE_RESOURCES_LEAD" hidden="1">"c9449"</definedName>
    <definedName name="IQ_MEASURED_ATTRIB_ORE_RESOURCES_MANG" hidden="1">"c9502"</definedName>
    <definedName name="IQ_MEASURED_ATTRIB_ORE_RESOURCES_MOLYB" hidden="1">"c9714"</definedName>
    <definedName name="IQ_MEASURED_ATTRIB_ORE_RESOURCES_NICK" hidden="1">"c9290"</definedName>
    <definedName name="IQ_MEASURED_ATTRIB_ORE_RESOURCES_PLAT" hidden="1">"c9128"</definedName>
    <definedName name="IQ_MEASURED_ATTRIB_ORE_RESOURCES_SILVER" hidden="1">"c9075"</definedName>
    <definedName name="IQ_MEASURED_ATTRIB_ORE_RESOURCES_TITAN" hidden="1">"c9555"</definedName>
    <definedName name="IQ_MEASURED_ATTRIB_ORE_RESOURCES_URAN" hidden="1">"c9608"</definedName>
    <definedName name="IQ_MEASURED_ATTRIB_ORE_RESOURCES_ZINC" hidden="1">"c9343"</definedName>
    <definedName name="IQ_MEASURED_INDICATED_ATTRIB_ORE_RESOURCES_ALUM" hidden="1">"c9239"</definedName>
    <definedName name="IQ_MEASURED_INDICATED_ATTRIB_ORE_RESOURCES_COP" hidden="1">"c9183"</definedName>
    <definedName name="IQ_MEASURED_INDICATED_ATTRIB_ORE_RESOURCES_DIAM" hidden="1">"c9663"</definedName>
    <definedName name="IQ_MEASURED_INDICATED_ATTRIB_ORE_RESOURCES_GOLD" hidden="1">"c9024"</definedName>
    <definedName name="IQ_MEASURED_INDICATED_ATTRIB_ORE_RESOURCES_IRON" hidden="1">"c9398"</definedName>
    <definedName name="IQ_MEASURED_INDICATED_ATTRIB_ORE_RESOURCES_LEAD" hidden="1">"c9451"</definedName>
    <definedName name="IQ_MEASURED_INDICATED_ATTRIB_ORE_RESOURCES_MANG" hidden="1">"c9504"</definedName>
    <definedName name="IQ_MEASURED_INDICATED_ATTRIB_ORE_RESOURCES_MOLYB" hidden="1">"c9716"</definedName>
    <definedName name="IQ_MEASURED_INDICATED_ATTRIB_ORE_RESOURCES_NICK" hidden="1">"c9292"</definedName>
    <definedName name="IQ_MEASURED_INDICATED_ATTRIB_ORE_RESOURCES_PLAT" hidden="1">"c9130"</definedName>
    <definedName name="IQ_MEASURED_INDICATED_ATTRIB_ORE_RESOURCES_SILVER" hidden="1">"c9077"</definedName>
    <definedName name="IQ_MEASURED_INDICATED_ATTRIB_ORE_RESOURCES_TITAN" hidden="1">"c9557"</definedName>
    <definedName name="IQ_MEASURED_INDICATED_ATTRIB_ORE_RESOURCES_URAN" hidden="1">"c9610"</definedName>
    <definedName name="IQ_MEASURED_INDICATED_ATTRIB_ORE_RESOURCES_ZINC" hidden="1">"c9345"</definedName>
    <definedName name="IQ_MEASURED_INDICATED_ORE_RESOURCES_ALUM" hidden="1">"c9226"</definedName>
    <definedName name="IQ_MEASURED_INDICATED_ORE_RESOURCES_COP" hidden="1">"c9170"</definedName>
    <definedName name="IQ_MEASURED_INDICATED_ORE_RESOURCES_DIAM" hidden="1">"c9650"</definedName>
    <definedName name="IQ_MEASURED_INDICATED_ORE_RESOURCES_GOLD" hidden="1">"c9011"</definedName>
    <definedName name="IQ_MEASURED_INDICATED_ORE_RESOURCES_IRON" hidden="1">"c9385"</definedName>
    <definedName name="IQ_MEASURED_INDICATED_ORE_RESOURCES_LEAD" hidden="1">"c9438"</definedName>
    <definedName name="IQ_MEASURED_INDICATED_ORE_RESOURCES_MANG" hidden="1">"c9491"</definedName>
    <definedName name="IQ_MEASURED_INDICATED_ORE_RESOURCES_MOLYB" hidden="1">"c9703"</definedName>
    <definedName name="IQ_MEASURED_INDICATED_ORE_RESOURCES_NICK" hidden="1">"c9279"</definedName>
    <definedName name="IQ_MEASURED_INDICATED_ORE_RESOURCES_PLAT" hidden="1">"c9117"</definedName>
    <definedName name="IQ_MEASURED_INDICATED_ORE_RESOURCES_SILVER" hidden="1">"c9064"</definedName>
    <definedName name="IQ_MEASURED_INDICATED_ORE_RESOURCES_TITAN" hidden="1">"c9544"</definedName>
    <definedName name="IQ_MEASURED_INDICATED_ORE_RESOURCES_URAN" hidden="1">"c9597"</definedName>
    <definedName name="IQ_MEASURED_INDICATED_ORE_RESOURCES_ZINC" hidden="1">"c9332"</definedName>
    <definedName name="IQ_MEASURED_INDICATED_RECOV_RESOURCES_ALUM" hidden="1">"c9234"</definedName>
    <definedName name="IQ_MEASURED_INDICATED_RECOV_RESOURCES_COAL" hidden="1">"c9813"</definedName>
    <definedName name="IQ_MEASURED_INDICATED_RECOV_RESOURCES_COP" hidden="1">"c9178"</definedName>
    <definedName name="IQ_MEASURED_INDICATED_RECOV_RESOURCES_DIAM" hidden="1">"c9658"</definedName>
    <definedName name="IQ_MEASURED_INDICATED_RECOV_RESOURCES_GOLD" hidden="1">"c9019"</definedName>
    <definedName name="IQ_MEASURED_INDICATED_RECOV_RESOURCES_IRON" hidden="1">"c9393"</definedName>
    <definedName name="IQ_MEASURED_INDICATED_RECOV_RESOURCES_LEAD" hidden="1">"c9446"</definedName>
    <definedName name="IQ_MEASURED_INDICATED_RECOV_RESOURCES_MANG" hidden="1">"c9499"</definedName>
    <definedName name="IQ_MEASURED_INDICATED_RECOV_RESOURCES_MET_COAL" hidden="1">"c9753"</definedName>
    <definedName name="IQ_MEASURED_INDICATED_RECOV_RESOURCES_MOLYB" hidden="1">"c9711"</definedName>
    <definedName name="IQ_MEASURED_INDICATED_RECOV_RESOURCES_NICK" hidden="1">"c9287"</definedName>
    <definedName name="IQ_MEASURED_INDICATED_RECOV_RESOURCES_PLAT" hidden="1">"c9125"</definedName>
    <definedName name="IQ_MEASURED_INDICATED_RECOV_RESOURCES_SILVER" hidden="1">"c9072"</definedName>
    <definedName name="IQ_MEASURED_INDICATED_RECOV_RESOURCES_STEAM" hidden="1">"c9783"</definedName>
    <definedName name="IQ_MEASURED_INDICATED_RECOV_RESOURCES_TITAN" hidden="1">"c9552"</definedName>
    <definedName name="IQ_MEASURED_INDICATED_RECOV_RESOURCES_URAN" hidden="1">"c9605"</definedName>
    <definedName name="IQ_MEASURED_INDICATED_RECOV_RESOURCES_ZINC" hidden="1">"c9340"</definedName>
    <definedName name="IQ_MEASURED_INDICATED_RESOURCES_GRADE_ALUM" hidden="1">"c9227"</definedName>
    <definedName name="IQ_MEASURED_INDICATED_RESOURCES_GRADE_COP" hidden="1">"c9171"</definedName>
    <definedName name="IQ_MEASURED_INDICATED_RESOURCES_GRADE_DIAM" hidden="1">"c9651"</definedName>
    <definedName name="IQ_MEASURED_INDICATED_RESOURCES_GRADE_GOLD" hidden="1">"c9012"</definedName>
    <definedName name="IQ_MEASURED_INDICATED_RESOURCES_GRADE_IRON" hidden="1">"c9386"</definedName>
    <definedName name="IQ_MEASURED_INDICATED_RESOURCES_GRADE_LEAD" hidden="1">"c9439"</definedName>
    <definedName name="IQ_MEASURED_INDICATED_RESOURCES_GRADE_MANG" hidden="1">"c9492"</definedName>
    <definedName name="IQ_MEASURED_INDICATED_RESOURCES_GRADE_MOLYB" hidden="1">"c9704"</definedName>
    <definedName name="IQ_MEASURED_INDICATED_RESOURCES_GRADE_NICK" hidden="1">"c9280"</definedName>
    <definedName name="IQ_MEASURED_INDICATED_RESOURCES_GRADE_PLAT" hidden="1">"c9118"</definedName>
    <definedName name="IQ_MEASURED_INDICATED_RESOURCES_GRADE_SILVER" hidden="1">"c9065"</definedName>
    <definedName name="IQ_MEASURED_INDICATED_RESOURCES_GRADE_TITAN" hidden="1">"c9545"</definedName>
    <definedName name="IQ_MEASURED_INDICATED_RESOURCES_GRADE_URAN" hidden="1">"c9598"</definedName>
    <definedName name="IQ_MEASURED_INDICATED_RESOURCES_GRADE_ZINC" hidden="1">"c9333"</definedName>
    <definedName name="IQ_MEASURED_ORE_RESOURCES_ALUM" hidden="1">"c9222"</definedName>
    <definedName name="IQ_MEASURED_ORE_RESOURCES_COP" hidden="1">"c9166"</definedName>
    <definedName name="IQ_MEASURED_ORE_RESOURCES_DIAM" hidden="1">"c9646"</definedName>
    <definedName name="IQ_MEASURED_ORE_RESOURCES_GOLD" hidden="1">"c9007"</definedName>
    <definedName name="IQ_MEASURED_ORE_RESOURCES_IRON" hidden="1">"c9381"</definedName>
    <definedName name="IQ_MEASURED_ORE_RESOURCES_LEAD" hidden="1">"c9434"</definedName>
    <definedName name="IQ_MEASURED_ORE_RESOURCES_MANG" hidden="1">"c9487"</definedName>
    <definedName name="IQ_MEASURED_ORE_RESOURCES_MOLYB" hidden="1">"c9699"</definedName>
    <definedName name="IQ_MEASURED_ORE_RESOURCES_NICK" hidden="1">"c9275"</definedName>
    <definedName name="IQ_MEASURED_ORE_RESOURCES_PLAT" hidden="1">"c9113"</definedName>
    <definedName name="IQ_MEASURED_ORE_RESOURCES_SILVER" hidden="1">"c9060"</definedName>
    <definedName name="IQ_MEASURED_ORE_RESOURCES_TITAN" hidden="1">"c9540"</definedName>
    <definedName name="IQ_MEASURED_ORE_RESOURCES_URAN" hidden="1">"c9593"</definedName>
    <definedName name="IQ_MEASURED_ORE_RESOURCES_ZINC" hidden="1">"c9328"</definedName>
    <definedName name="IQ_MEASURED_RECOV_ATTRIB_RESOURCES_ALUM" hidden="1">"c9242"</definedName>
    <definedName name="IQ_MEASURED_RECOV_ATTRIB_RESOURCES_COAL" hidden="1">"c9816"</definedName>
    <definedName name="IQ_MEASURED_RECOV_ATTRIB_RESOURCES_COP" hidden="1">"c9186"</definedName>
    <definedName name="IQ_MEASURED_RECOV_ATTRIB_RESOURCES_DIAM" hidden="1">"c9666"</definedName>
    <definedName name="IQ_MEASURED_RECOV_ATTRIB_RESOURCES_GOLD" hidden="1">"c9027"</definedName>
    <definedName name="IQ_MEASURED_RECOV_ATTRIB_RESOURCES_IRON" hidden="1">"c9401"</definedName>
    <definedName name="IQ_MEASURED_RECOV_ATTRIB_RESOURCES_LEAD" hidden="1">"c9454"</definedName>
    <definedName name="IQ_MEASURED_RECOV_ATTRIB_RESOURCES_MANG" hidden="1">"c9507"</definedName>
    <definedName name="IQ_MEASURED_RECOV_ATTRIB_RESOURCES_MET_COAL" hidden="1">"c9756"</definedName>
    <definedName name="IQ_MEASURED_RECOV_ATTRIB_RESOURCES_MOLYB" hidden="1">"c9719"</definedName>
    <definedName name="IQ_MEASURED_RECOV_ATTRIB_RESOURCES_NICK" hidden="1">"c9295"</definedName>
    <definedName name="IQ_MEASURED_RECOV_ATTRIB_RESOURCES_PLAT" hidden="1">"c9133"</definedName>
    <definedName name="IQ_MEASURED_RECOV_ATTRIB_RESOURCES_SILVER" hidden="1">"c9080"</definedName>
    <definedName name="IQ_MEASURED_RECOV_ATTRIB_RESOURCES_STEAM" hidden="1">"c9786"</definedName>
    <definedName name="IQ_MEASURED_RECOV_ATTRIB_RESOURCES_TITAN" hidden="1">"c9560"</definedName>
    <definedName name="IQ_MEASURED_RECOV_ATTRIB_RESOURCES_URAN" hidden="1">"c9613"</definedName>
    <definedName name="IQ_MEASURED_RECOV_ATTRIB_RESOURCES_ZINC" hidden="1">"c9348"</definedName>
    <definedName name="IQ_MEASURED_RECOV_RESOURCES_ALUM" hidden="1">"c9232"</definedName>
    <definedName name="IQ_MEASURED_RECOV_RESOURCES_COAL" hidden="1">"c9811"</definedName>
    <definedName name="IQ_MEASURED_RECOV_RESOURCES_COP" hidden="1">"c9176"</definedName>
    <definedName name="IQ_MEASURED_RECOV_RESOURCES_DIAM" hidden="1">"c9656"</definedName>
    <definedName name="IQ_MEASURED_RECOV_RESOURCES_GOLD" hidden="1">"c9017"</definedName>
    <definedName name="IQ_MEASURED_RECOV_RESOURCES_IRON" hidden="1">"c9391"</definedName>
    <definedName name="IQ_MEASURED_RECOV_RESOURCES_LEAD" hidden="1">"c9444"</definedName>
    <definedName name="IQ_MEASURED_RECOV_RESOURCES_MANG" hidden="1">"c9497"</definedName>
    <definedName name="IQ_MEASURED_RECOV_RESOURCES_MET_COAL" hidden="1">"c9751"</definedName>
    <definedName name="IQ_MEASURED_RECOV_RESOURCES_MOLYB" hidden="1">"c9709"</definedName>
    <definedName name="IQ_MEASURED_RECOV_RESOURCES_NICK" hidden="1">"c9285"</definedName>
    <definedName name="IQ_MEASURED_RECOV_RESOURCES_PLAT" hidden="1">"c9123"</definedName>
    <definedName name="IQ_MEASURED_RECOV_RESOURCES_SILVER" hidden="1">"c9070"</definedName>
    <definedName name="IQ_MEASURED_RECOV_RESOURCES_STEAM" hidden="1">"c9781"</definedName>
    <definedName name="IQ_MEASURED_RECOV_RESOURCES_TITAN" hidden="1">"c9550"</definedName>
    <definedName name="IQ_MEASURED_RECOV_RESOURCES_URAN" hidden="1">"c9603"</definedName>
    <definedName name="IQ_MEASURED_RECOV_RESOURCES_ZINC" hidden="1">"c9338"</definedName>
    <definedName name="IQ_MEASURED_RESOURCES_CALORIFIC_VALUE_COAL" hidden="1">"c9806"</definedName>
    <definedName name="IQ_MEASURED_RESOURCES_CALORIFIC_VALUE_MET_COAL" hidden="1">"c9746"</definedName>
    <definedName name="IQ_MEASURED_RESOURCES_CALORIFIC_VALUE_STEAM" hidden="1">"c9776"</definedName>
    <definedName name="IQ_MEASURED_RESOURCES_GRADE_ALUM" hidden="1">"c9223"</definedName>
    <definedName name="IQ_MEASURED_RESOURCES_GRADE_COP" hidden="1">"c9167"</definedName>
    <definedName name="IQ_MEASURED_RESOURCES_GRADE_DIAM" hidden="1">"c9647"</definedName>
    <definedName name="IQ_MEASURED_RESOURCES_GRADE_GOLD" hidden="1">"c9008"</definedName>
    <definedName name="IQ_MEASURED_RESOURCES_GRADE_IRON" hidden="1">"c9382"</definedName>
    <definedName name="IQ_MEASURED_RESOURCES_GRADE_LEAD" hidden="1">"c9435"</definedName>
    <definedName name="IQ_MEASURED_RESOURCES_GRADE_MANG" hidden="1">"c9488"</definedName>
    <definedName name="IQ_MEASURED_RESOURCES_GRADE_MOLYB" hidden="1">"c9700"</definedName>
    <definedName name="IQ_MEASURED_RESOURCES_GRADE_NICK" hidden="1">"c9276"</definedName>
    <definedName name="IQ_MEASURED_RESOURCES_GRADE_PLAT" hidden="1">"c9114"</definedName>
    <definedName name="IQ_MEASURED_RESOURCES_GRADE_SILVER" hidden="1">"c9061"</definedName>
    <definedName name="IQ_MEASURED_RESOURCES_GRADE_TITAN" hidden="1">"c9541"</definedName>
    <definedName name="IQ_MEASURED_RESOURCES_GRADE_URAN" hidden="1">"c9594"</definedName>
    <definedName name="IQ_MEASURED_RESOURCES_GRADE_ZINC" hidden="1">"c9329"</definedName>
    <definedName name="IQ_MEDIAN_NEW_HOME_SALES_APR_FC_UNUSED" hidden="1">"c8460"</definedName>
    <definedName name="IQ_MEDIAN_NEW_HOME_SALES_APR_FC_UNUSED_UNUSED_UNUSED" hidden="1">"c8460"</definedName>
    <definedName name="IQ_MEDIAN_NEW_HOME_SALES_APR_UNUSED" hidden="1">"c7580"</definedName>
    <definedName name="IQ_MEDIAN_NEW_HOME_SALES_APR_UNUSED_UNUSED_UNUSED" hidden="1">"c7580"</definedName>
    <definedName name="IQ_MEDIAN_NEW_HOME_SALES_FC_UNUSED" hidden="1">"c7800"</definedName>
    <definedName name="IQ_MEDIAN_NEW_HOME_SALES_FC_UNUSED_UNUSED_UNUSED" hidden="1">"c7800"</definedName>
    <definedName name="IQ_MEDIAN_NEW_HOME_SALES_POP_FC_UNUSED" hidden="1">"c8020"</definedName>
    <definedName name="IQ_MEDIAN_NEW_HOME_SALES_POP_FC_UNUSED_UNUSED_UNUSED" hidden="1">"c8020"</definedName>
    <definedName name="IQ_MEDIAN_NEW_HOME_SALES_POP_UNUSED" hidden="1">"c7140"</definedName>
    <definedName name="IQ_MEDIAN_NEW_HOME_SALES_POP_UNUSED_UNUSED_UNUSED" hidden="1">"c7140"</definedName>
    <definedName name="IQ_MEDIAN_NEW_HOME_SALES_UNUSED" hidden="1">"c6920"</definedName>
    <definedName name="IQ_MEDIAN_NEW_HOME_SALES_UNUSED_UNUSED_UNUSED" hidden="1">"c6920"</definedName>
    <definedName name="IQ_MEDIAN_NEW_HOME_SALES_YOY_FC_UNUSED" hidden="1">"c8240"</definedName>
    <definedName name="IQ_MEDIAN_NEW_HOME_SALES_YOY_FC_UNUSED_UNUSED_UNUSED" hidden="1">"c8240"</definedName>
    <definedName name="IQ_MEDIAN_NEW_HOME_SALES_YOY_UNUSED" hidden="1">"c7360"</definedName>
    <definedName name="IQ_MEDIAN_NEW_HOME_SALES_YOY_UNUSED_UNUSED_UNUSED" hidden="1">"c7360"</definedName>
    <definedName name="IQ_MEDIAN_TARGET_PRICE" hidden="1">"c1650"</definedName>
    <definedName name="IQ_MEDIAN_TARGET_PRICE_CIQ" hidden="1">"c4658"</definedName>
    <definedName name="IQ_MEDIAN_TARGET_PRICE_REUT" hidden="1">"c5316"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" hidden="1">"c6235"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" hidden="1">"c6236"</definedName>
    <definedName name="IQ_MERGER_RESTRUCTURE_REIT" hidden="1">"c724"</definedName>
    <definedName name="IQ_MERGER_RESTRUCTURE_UTI" hidden="1">"c725"</definedName>
    <definedName name="IQ_MERGER_UTI" hidden="1">"c726"</definedName>
    <definedName name="IQ_MI_RECOV_ATTRIB_RESOURCES_ALUM" hidden="1">"c9244"</definedName>
    <definedName name="IQ_MI_RECOV_ATTRIB_RESOURCES_COAL" hidden="1">"c9818"</definedName>
    <definedName name="IQ_MI_RECOV_ATTRIB_RESOURCES_COP" hidden="1">"c9188"</definedName>
    <definedName name="IQ_MI_RECOV_ATTRIB_RESOURCES_DIAM" hidden="1">"c9668"</definedName>
    <definedName name="IQ_MI_RECOV_ATTRIB_RESOURCES_GOLD" hidden="1">"c9029"</definedName>
    <definedName name="IQ_MI_RECOV_ATTRIB_RESOURCES_IRON" hidden="1">"c9403"</definedName>
    <definedName name="IQ_MI_RECOV_ATTRIB_RESOURCES_LEAD" hidden="1">"c9456"</definedName>
    <definedName name="IQ_MI_RECOV_ATTRIB_RESOURCES_MANG" hidden="1">"c9509"</definedName>
    <definedName name="IQ_MI_RECOV_ATTRIB_RESOURCES_MET_COAL" hidden="1">"c9758"</definedName>
    <definedName name="IQ_MI_RECOV_ATTRIB_RESOURCES_MOLYB" hidden="1">"c9721"</definedName>
    <definedName name="IQ_MI_RECOV_ATTRIB_RESOURCES_NICK" hidden="1">"c9297"</definedName>
    <definedName name="IQ_MI_RECOV_ATTRIB_RESOURCES_PLAT" hidden="1">"c9135"</definedName>
    <definedName name="IQ_MI_RECOV_ATTRIB_RESOURCES_SILVER" hidden="1">"c9082"</definedName>
    <definedName name="IQ_MI_RECOV_ATTRIB_RESOURCES_STEAM" hidden="1">"c9788"</definedName>
    <definedName name="IQ_MI_RECOV_ATTRIB_RESOURCES_TITAN" hidden="1">"c9562"</definedName>
    <definedName name="IQ_MI_RECOV_ATTRIB_RESOURCES_URAN" hidden="1">"c9615"</definedName>
    <definedName name="IQ_MI_RECOV_ATTRIB_RESOURCES_ZINC" hidden="1">"c9350"</definedName>
    <definedName name="IQ_MI_RESOURCES_CALORIFIC_VALUE_COAL" hidden="1">"c9808"</definedName>
    <definedName name="IQ_MI_RESOURCES_CALORIFIC_VALUE_MET_COAL" hidden="1">"c9748"</definedName>
    <definedName name="IQ_MI_RESOURCES_CALORIFIC_VALUE_STEAM" hidden="1">"c9778"</definedName>
    <definedName name="IQ_MINORITY_INT_AVG_ASSETS_FFIEC" hidden="1">"c13367"</definedName>
    <definedName name="IQ_MINORITY_INT_BS_FFIEC" hidden="1">"c12874"</definedName>
    <definedName name="IQ_MINORITY_INT_FFIEC" hidden="1">"c13031"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" hidden="1">"c6237"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KTCAP_TOTAL_REV_FWD_CIQ" hidden="1">"c4041"</definedName>
    <definedName name="IQ_MKTCAP_TOTAL_REV_FWD_REUT" hidden="1">"c4048"</definedName>
    <definedName name="IQ_MM_ACCOUNT" hidden="1">"c743"</definedName>
    <definedName name="IQ_MM_ACCRETION_EXPENSE" hidden="1">"c9845"</definedName>
    <definedName name="IQ_MM_ARO_BEG" hidden="1">"c9842"</definedName>
    <definedName name="IQ_MM_ARO_TOTAL" hidden="1">"c9850"</definedName>
    <definedName name="IQ_MM_CURRENT_PORT_ARO" hidden="1">"c9851"</definedName>
    <definedName name="IQ_MM_DEVELOPED_ACREAGE" hidden="1">"c9832"</definedName>
    <definedName name="IQ_MM_DEVELOPED_SQ_KMS" hidden="1">"c9831"</definedName>
    <definedName name="IQ_MM_DEVELOPED_SQ_MILES" hidden="1">"c9833"</definedName>
    <definedName name="IQ_MM_EXPLORATION_EXPENDITURE_TOT" hidden="1">"c9840"</definedName>
    <definedName name="IQ_MM_FX_ADJUSTMENT" hidden="1">"c9847"</definedName>
    <definedName name="IQ_MM_LIABILITIES_INCURRED_ACQUIRED" hidden="1">"c9843"</definedName>
    <definedName name="IQ_MM_LIABILITIES_REL_SPIN_OFFS" hidden="1">"c9848"</definedName>
    <definedName name="IQ_MM_LIABILITIES_SETTLED_DISPOSED" hidden="1">"c9844"</definedName>
    <definedName name="IQ_MM_NON_CURRENT_PORT_ARO" hidden="1">"c9852"</definedName>
    <definedName name="IQ_MM_NUMBER_MINES" hidden="1">"c9839"</definedName>
    <definedName name="IQ_MM_OTHER_ADJUSTMENTS_ARO" hidden="1">"c9849"</definedName>
    <definedName name="IQ_MM_REMAINING_MINE_LIFE" hidden="1">"c9838"</definedName>
    <definedName name="IQ_MM_RESOURCES_INCL_EXCL_RESERVES" hidden="1">"c9841"</definedName>
    <definedName name="IQ_MM_REVISIONS_ESTIMATE" hidden="1">"c9846"</definedName>
    <definedName name="IQ_MM_STRIPPING_RATIO" hidden="1">"c9837"</definedName>
    <definedName name="IQ_MM_UNDEVELOPED_ACREAGE" hidden="1">"c9835"</definedName>
    <definedName name="IQ_MM_UNDEVELOPED_SQ_KMS" hidden="1">"c9834"</definedName>
    <definedName name="IQ_MM_UNDEVELOPED_SQ_MILES" hidden="1">"c9836"</definedName>
    <definedName name="IQ_MONEY_MARKET_ACCOUNTS_COMMERCIAL_BANK_SUBS_FFIEC" hidden="1">"c12947"</definedName>
    <definedName name="IQ_MONEY_MARKET_ACCOUNTS_OTHER_INSTITUTIONS_FFIEC" hidden="1">"c12952"</definedName>
    <definedName name="IQ_MONEY_MARKET_DEPOSIT_ACCOUNTS_FDIC" hidden="1">"c6553"</definedName>
    <definedName name="IQ_MONTH" hidden="1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BACKED_SECURITIES_FDIC" hidden="1">"c6402"</definedName>
    <definedName name="IQ_MORTGAGE_SERV_RIGHTS" hidden="1">"c2242"</definedName>
    <definedName name="IQ_MORTGAGE_SERVICING_ASSETS_FFIEC" hidden="1">"c12838"</definedName>
    <definedName name="IQ_MORTGAGE_SERVICING_FDIC" hidden="1">"c6335"</definedName>
    <definedName name="IQ_MTD" hidden="1">800000</definedName>
    <definedName name="IQ_MULTI_RES_PROPERTIES_TRADING_DOM_FFIEC" hidden="1">"c12930"</definedName>
    <definedName name="IQ_MULTIFAMILY_LOANS_GROSS_LOANS_FFIEC" hidden="1">"c13404"</definedName>
    <definedName name="IQ_MULTIFAMILY_LOANS_RISK_BASED_FFIEC" hidden="1">"c13425"</definedName>
    <definedName name="IQ_MULTIFAMILY_RESIDENTIAL_LOANS_FDIC" hidden="1">"c6311"</definedName>
    <definedName name="IQ_MUNICIPAL_INVEST_SECURITIES_FFIEC" hidden="1">"c13459"</definedName>
    <definedName name="IQ_NAMES_REVISION_DATE_" hidden="1">40868.331875</definedName>
    <definedName name="IQ_NAPM_BUS_CONDITIONS" hidden="1">"c6921"</definedName>
    <definedName name="IQ_NAPM_BUS_CONDITIONS_APR" hidden="1">"c7581"</definedName>
    <definedName name="IQ_NAPM_BUS_CONDITIONS_APR_FC" hidden="1">"c8461"</definedName>
    <definedName name="IQ_NAPM_BUS_CONDITIONS_FC" hidden="1">"c7801"</definedName>
    <definedName name="IQ_NAPM_BUS_CONDITIONS_POP" hidden="1">"c7141"</definedName>
    <definedName name="IQ_NAPM_BUS_CONDITIONS_POP_FC" hidden="1">"c8021"</definedName>
    <definedName name="IQ_NAPM_BUS_CONDITIONS_YOY" hidden="1">"c7361"</definedName>
    <definedName name="IQ_NAPM_BUS_CONDITIONS_YOY_FC" hidden="1">"c8241"</definedName>
    <definedName name="IQ_NAV_ACT_OR_EST" hidden="1">"c2225"</definedName>
    <definedName name="IQ_NEGATIVE_FAIR_VALUE_DERIVATIVES_BENEFICIARY_FFIEC" hidden="1">"c13124"</definedName>
    <definedName name="IQ_NEGATIVE_FAIR_VALUE_DERIVATIVES_GUARANTOR_FFIEC" hidden="1">"c13117"</definedName>
    <definedName name="IQ_NET_CHANGE" hidden="1">"c749"</definedName>
    <definedName name="IQ_NET_CHARGE_OFFS_FDIC" hidden="1">"c6641"</definedName>
    <definedName name="IQ_NET_CHARGE_OFFS_LOANS_FDIC" hidden="1">"c6751"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EBITDA" hidden="1">"c750"</definedName>
    <definedName name="IQ_NET_DEBT_EBITDA_CAPEX" hidden="1">"c2949"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" hidden="1">"c6238"</definedName>
    <definedName name="IQ_NET_DEBT_ISSUED_REIT" hidden="1">"c756"</definedName>
    <definedName name="IQ_NET_DEBT_ISSUED_UTI" hidden="1">"c757"</definedName>
    <definedName name="IQ_NET_EARNED" hidden="1">"c2734"</definedName>
    <definedName name="IQ_NET_FUNDS_PURCHASED_ASSETS_TOT_FFIEC" hidden="1">"c13448"</definedName>
    <definedName name="IQ_NET_INC" hidden="1">"c781"</definedName>
    <definedName name="IQ_NET_INC_BEFORE" hidden="1">"c344"</definedName>
    <definedName name="IQ_NET_INC_CF" hidden="1">"c793"</definedName>
    <definedName name="IQ_NET_INC_MARGIN" hidden="1">"c794"</definedName>
    <definedName name="IQ_NET_INCOME_FDIC" hidden="1">"c6587"</definedName>
    <definedName name="IQ_NET_INCOME_LH_FFIEC" hidden="1">"c13110"</definedName>
    <definedName name="IQ_NET_INCOME_PC_FFIEC" hidden="1">"c13103"</definedName>
    <definedName name="IQ_NET_INCOME_SHE_FFIEC" hidden="1">"c12960"</definedName>
    <definedName name="IQ_NET_INT_INC_10YR_ANN_CAGR" hidden="1">"c6100"</definedName>
    <definedName name="IQ_NET_INT_INC_10YR_ANN_GROWTH" hidden="1">"c758"</definedName>
    <definedName name="IQ_NET_INT_INC_1YR_ANN_GROWTH" hidden="1">"c759"</definedName>
    <definedName name="IQ_NET_INT_INC_2YR_ANN_CAGR" hidden="1">"c6101"</definedName>
    <definedName name="IQ_NET_INT_INC_2YR_ANN_GROWTH" hidden="1">"c760"</definedName>
    <definedName name="IQ_NET_INT_INC_3YR_ANN_CAGR" hidden="1">"c6102"</definedName>
    <definedName name="IQ_NET_INT_INC_3YR_ANN_GROWTH" hidden="1">"c761"</definedName>
    <definedName name="IQ_NET_INT_INC_5YR_ANN_CAGR" hidden="1">"c6103"</definedName>
    <definedName name="IQ_NET_INT_INC_5YR_ANN_GROWTH" hidden="1">"c762"</definedName>
    <definedName name="IQ_NET_INT_INC_7YR_ANN_CAGR" hidden="1">"c6104"</definedName>
    <definedName name="IQ_NET_INT_INC_7YR_ANN_GROWTH" hidden="1">"c763"</definedName>
    <definedName name="IQ_NET_INT_INC_AFTER_LL_BNK_SUBTOTAL_AP" hidden="1">"c8979"</definedName>
    <definedName name="IQ_NET_INT_INC_BNK" hidden="1">"c764"</definedName>
    <definedName name="IQ_NET_INT_INC_BNK_AP" hidden="1">"c8874"</definedName>
    <definedName name="IQ_NET_INT_INC_BNK_AP_ABS" hidden="1">"c8893"</definedName>
    <definedName name="IQ_NET_INT_INC_BNK_FDIC" hidden="1">"c6570"</definedName>
    <definedName name="IQ_NET_INT_INC_BNK_NAME_AP" hidden="1">"c8912"</definedName>
    <definedName name="IQ_NET_INT_INC_BNK_NAME_AP_ABS" hidden="1">"c8931"</definedName>
    <definedName name="IQ_NET_INT_INC_BNK_SUBTOTAL_AP" hidden="1">"c8978"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INCOME_FFIEC" hidden="1">"c13001"</definedName>
    <definedName name="IQ_NET_INT_INCOME_FTE_FFIEC" hidden="1">"c13036"</definedName>
    <definedName name="IQ_NET_INT_MARGIN" hidden="1">"c768"</definedName>
    <definedName name="IQ_NET_INTEREST_EXP" hidden="1">"c769"</definedName>
    <definedName name="IQ_NET_INTEREST_EXP_RE" hidden="1">"c6239"</definedName>
    <definedName name="IQ_NET_INTEREST_EXP_REIT" hidden="1">"c770"</definedName>
    <definedName name="IQ_NET_INTEREST_EXP_UTI" hidden="1">"c771"</definedName>
    <definedName name="IQ_NET_INTEREST_INC" hidden="1">"c764"</definedName>
    <definedName name="IQ_NET_INTEREST_INC_AFTER_LL" hidden="1">"c1604"</definedName>
    <definedName name="IQ_NET_INTEREST_MARGIN_FDIC" hidden="1">"c6726"</definedName>
    <definedName name="IQ_NET_LIFE_INS_IN_FORCE" hidden="1">"c2769"</definedName>
    <definedName name="IQ_NET_LOANS" hidden="1">"c772"</definedName>
    <definedName name="IQ_NET_LOANS_10YR_ANN_CAGR" hidden="1">"c6105"</definedName>
    <definedName name="IQ_NET_LOANS_10YR_ANN_GROWTH" hidden="1">"c773"</definedName>
    <definedName name="IQ_NET_LOANS_1YR_ANN_GROWTH" hidden="1">"c774"</definedName>
    <definedName name="IQ_NET_LOANS_2YR_ANN_CAGR" hidden="1">"c6106"</definedName>
    <definedName name="IQ_NET_LOANS_2YR_ANN_GROWTH" hidden="1">"c775"</definedName>
    <definedName name="IQ_NET_LOANS_3YR_ANN_CAGR" hidden="1">"c6107"</definedName>
    <definedName name="IQ_NET_LOANS_3YR_ANN_GROWTH" hidden="1">"c776"</definedName>
    <definedName name="IQ_NET_LOANS_5YR_ANN_CAGR" hidden="1">"c6108"</definedName>
    <definedName name="IQ_NET_LOANS_5YR_ANN_GROWTH" hidden="1">"c777"</definedName>
    <definedName name="IQ_NET_LOANS_7YR_ANN_CAGR" hidden="1">"c6109"</definedName>
    <definedName name="IQ_NET_LOANS_7YR_ANN_GROWTH" hidden="1">"c778"</definedName>
    <definedName name="IQ_NET_LOANS_CORE_DEPOSITS_FFIEC" hidden="1">"c13341"</definedName>
    <definedName name="IQ_NET_LOANS_DEPOSITS_FFIEC" hidden="1">"c13340"</definedName>
    <definedName name="IQ_NET_LOANS_EQUITY_FFIEC" hidden="1">"c13347"</definedName>
    <definedName name="IQ_NET_LOANS_LEASES_CORE_DEPOSITS_FDIC" hidden="1">"c6743"</definedName>
    <definedName name="IQ_NET_LOANS_LEASES_DEPOSITS_FDIC" hidden="1">"c6742"</definedName>
    <definedName name="IQ_NET_LOANS_TOTAL_DEPOSITS" hidden="1">"c779"</definedName>
    <definedName name="IQ_NET_OPERATING_INCOME_ASSETS_FDIC" hidden="1">"c6729"</definedName>
    <definedName name="IQ_NET_RENTAL_EXP_FN" hidden="1">"c780"</definedName>
    <definedName name="IQ_NET_SECURITIZATION_INCOME_FDIC" hidden="1">"c6669"</definedName>
    <definedName name="IQ_NET_SERVICING_FEES_FDIC" hidden="1">"c6668"</definedName>
    <definedName name="IQ_NET_TO_GROSS_EARNED" hidden="1">"c2750"</definedName>
    <definedName name="IQ_NET_TO_GROSS_WRITTEN" hidden="1">"c2729"</definedName>
    <definedName name="IQ_NET_WORKING_CAP" hidden="1">"c3493"</definedName>
    <definedName name="IQ_NET_WRITTEN" hidden="1">"c2728"</definedName>
    <definedName name="IQ_NEW_PREM" hidden="1">"c2785"</definedName>
    <definedName name="IQ_NEXT_CALL_DATE" hidden="1">"c2198"</definedName>
    <definedName name="IQ_NEXT_CALL_PRICE" hidden="1">"c2199"</definedName>
    <definedName name="IQ_NEXT_INT_DATE" hidden="1">"c2187"</definedName>
    <definedName name="IQ_NEXT_PUT_DATE" hidden="1">"c2200"</definedName>
    <definedName name="IQ_NEXT_PUT_PRICE" hidden="1">"c2201"</definedName>
    <definedName name="IQ_NEXT_SINK_FUND_AMOUNT" hidden="1">"c2490"</definedName>
    <definedName name="IQ_NEXT_SINK_FUND_DATE" hidden="1">"c2489"</definedName>
    <definedName name="IQ_NEXT_SINK_FUND_PRICE" hidden="1">"c2491"</definedName>
    <definedName name="IQ_NEXT_YR_PROD_EST_MAX_ALUM" hidden="1">"c9251"</definedName>
    <definedName name="IQ_NEXT_YR_PROD_EST_MAX_CATHODE_COP" hidden="1">"c9198"</definedName>
    <definedName name="IQ_NEXT_YR_PROD_EST_MAX_COP" hidden="1">"c9196"</definedName>
    <definedName name="IQ_NEXT_YR_PROD_EST_MAX_DIAM" hidden="1">"c9675"</definedName>
    <definedName name="IQ_NEXT_YR_PROD_EST_MAX_GOLD" hidden="1">"c9036"</definedName>
    <definedName name="IQ_NEXT_YR_PROD_EST_MAX_IRON" hidden="1">"c9410"</definedName>
    <definedName name="IQ_NEXT_YR_PROD_EST_MAX_LEAD" hidden="1">"c9463"</definedName>
    <definedName name="IQ_NEXT_YR_PROD_EST_MAX_MANG" hidden="1">"c9516"</definedName>
    <definedName name="IQ_NEXT_YR_PROD_EST_MAX_MOLYB" hidden="1">"c9728"</definedName>
    <definedName name="IQ_NEXT_YR_PROD_EST_MAX_NICK" hidden="1">"c9304"</definedName>
    <definedName name="IQ_NEXT_YR_PROD_EST_MAX_PLAT" hidden="1">"c9142"</definedName>
    <definedName name="IQ_NEXT_YR_PROD_EST_MAX_SILVER" hidden="1">"c9089"</definedName>
    <definedName name="IQ_NEXT_YR_PROD_EST_MAX_TITAN" hidden="1">"c9569"</definedName>
    <definedName name="IQ_NEXT_YR_PROD_EST_MAX_URAN" hidden="1">"c9622"</definedName>
    <definedName name="IQ_NEXT_YR_PROD_EST_MAX_ZINC" hidden="1">"c9357"</definedName>
    <definedName name="IQ_NEXT_YR_PROD_EST_MIN_ALUM" hidden="1">"c9250"</definedName>
    <definedName name="IQ_NEXT_YR_PROD_EST_MIN_CATHODE_COP" hidden="1">"c9197"</definedName>
    <definedName name="IQ_NEXT_YR_PROD_EST_MIN_COP" hidden="1">"c9195"</definedName>
    <definedName name="IQ_NEXT_YR_PROD_EST_MIN_DIAM" hidden="1">"c9674"</definedName>
    <definedName name="IQ_NEXT_YR_PROD_EST_MIN_GOLD" hidden="1">"c9035"</definedName>
    <definedName name="IQ_NEXT_YR_PROD_EST_MIN_IRON" hidden="1">"c9409"</definedName>
    <definedName name="IQ_NEXT_YR_PROD_EST_MIN_LEAD" hidden="1">"c9462"</definedName>
    <definedName name="IQ_NEXT_YR_PROD_EST_MIN_MANG" hidden="1">"c9515"</definedName>
    <definedName name="IQ_NEXT_YR_PROD_EST_MIN_MOLYB" hidden="1">"c9727"</definedName>
    <definedName name="IQ_NEXT_YR_PROD_EST_MIN_NICK" hidden="1">"c9303"</definedName>
    <definedName name="IQ_NEXT_YR_PROD_EST_MIN_PLAT" hidden="1">"c9141"</definedName>
    <definedName name="IQ_NEXT_YR_PROD_EST_MIN_SILVER" hidden="1">"c9088"</definedName>
    <definedName name="IQ_NEXT_YR_PROD_EST_MIN_TITAN" hidden="1">"c9568"</definedName>
    <definedName name="IQ_NEXT_YR_PROD_EST_MIN_URAN" hidden="1">"c9621"</definedName>
    <definedName name="IQ_NEXT_YR_PROD_EST_MIN_ZINC" hidden="1">"c9356"</definedName>
    <definedName name="IQ_NI" hidden="1">"c781"</definedName>
    <definedName name="IQ_NI_10YR_ANN_CAGR" hidden="1">"c6110"</definedName>
    <definedName name="IQ_NI_10YR_ANN_GROWTH" hidden="1">"c782"</definedName>
    <definedName name="IQ_NI_1YR_ANN_GROWTH" hidden="1">"c783"</definedName>
    <definedName name="IQ_NI_2YR_ANN_CAGR" hidden="1">"c6111"</definedName>
    <definedName name="IQ_NI_2YR_ANN_GROWTH" hidden="1">"c784"</definedName>
    <definedName name="IQ_NI_3YR_ANN_CAGR" hidden="1">"c6112"</definedName>
    <definedName name="IQ_NI_3YR_ANN_GROWTH" hidden="1">"c785"</definedName>
    <definedName name="IQ_NI_5YR_ANN_CAGR" hidden="1">"c6113"</definedName>
    <definedName name="IQ_NI_5YR_ANN_GROWTH" hidden="1">"c786"</definedName>
    <definedName name="IQ_NI_7YR_ANN_CAGR" hidden="1">"c6114"</definedName>
    <definedName name="IQ_NI_7YR_ANN_GROWTH" hidden="1">"c787"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AVAIL_SUBTOTAL_AP" hidden="1">"c8984"</definedName>
    <definedName name="IQ_NI_AVG_ASSETS_FFIEC" hidden="1">"c13370"</definedName>
    <definedName name="IQ_NI_BEFORE_CAPITALIZED" hidden="1">"c792"</definedName>
    <definedName name="IQ_NI_CF" hidden="1">"c793"</definedName>
    <definedName name="IQ_NI_CHARGES_AP" hidden="1">"c8879"</definedName>
    <definedName name="IQ_NI_CHARGES_AP_ABS" hidden="1">"c8898"</definedName>
    <definedName name="IQ_NI_CHARGES_NAME_AP" hidden="1">"c8917"</definedName>
    <definedName name="IQ_NI_CHARGES_NAME_AP_ABS" hidden="1">"c8936"</definedName>
    <definedName name="IQ_NI_FFIEC" hidden="1">"c13034"</definedName>
    <definedName name="IQ_NI_MARGIN" hidden="1">"c794"</definedName>
    <definedName name="IQ_NI_NORM" hidden="1">"c1901"</definedName>
    <definedName name="IQ_NI_NORM_10YR_ANN_CAGR" hidden="1">"c6189"</definedName>
    <definedName name="IQ_NI_NORM_10YR_ANN_GROWTH" hidden="1">"c1960"</definedName>
    <definedName name="IQ_NI_NORM_1YR_ANN_GROWTH" hidden="1">"c1955"</definedName>
    <definedName name="IQ_NI_NORM_2YR_ANN_CAGR" hidden="1">"c6185"</definedName>
    <definedName name="IQ_NI_NORM_2YR_ANN_GROWTH" hidden="1">"c1956"</definedName>
    <definedName name="IQ_NI_NORM_3YR_ANN_CAGR" hidden="1">"c6186"</definedName>
    <definedName name="IQ_NI_NORM_3YR_ANN_GROWTH" hidden="1">"c1957"</definedName>
    <definedName name="IQ_NI_NORM_5YR_ANN_CAGR" hidden="1">"c6187"</definedName>
    <definedName name="IQ_NI_NORM_5YR_ANN_GROWTH" hidden="1">"c1958"</definedName>
    <definedName name="IQ_NI_NORM_7YR_ANN_CAGR" hidden="1">"c6188"</definedName>
    <definedName name="IQ_NI_NORM_7YR_ANN_GROWTH" hidden="1">"c1959"</definedName>
    <definedName name="IQ_NI_NORM_MARGIN" hidden="1">"c1964"</definedName>
    <definedName name="IQ_NI_SBC_ACT_OR_EST" hidden="1">"c4474"</definedName>
    <definedName name="IQ_NI_SBC_ACT_OR_EST_CIQ" hidden="1">"c5012"</definedName>
    <definedName name="IQ_NI_SBC_GW_ACT_OR_EST" hidden="1">"c4478"</definedName>
    <definedName name="IQ_NI_SBC_GW_ACT_OR_EST_CIQ" hidden="1">"c5016"</definedName>
    <definedName name="IQ_NI_SFAS" hidden="1">"c795"</definedName>
    <definedName name="IQ_NI_SUBTOTAL_AP" hidden="1">"c8983"</definedName>
    <definedName name="IQ_NLA_PCT_LEASED_CONSOL" hidden="1">"c8815"</definedName>
    <definedName name="IQ_NLA_PCT_LEASED_MANAGED" hidden="1">"c8817"</definedName>
    <definedName name="IQ_NLA_PCT_LEASED_OTHER" hidden="1">"c8818"</definedName>
    <definedName name="IQ_NLA_PCT_LEASED_TOTAL" hidden="1">"c8819"</definedName>
    <definedName name="IQ_NLA_PCT_LEASED_UNCONSOL" hidden="1">"c8816"</definedName>
    <definedName name="IQ_NLA_SQ_FT_CONSOL" hidden="1">"c8800"</definedName>
    <definedName name="IQ_NLA_SQ_FT_MANAGED" hidden="1">"c8802"</definedName>
    <definedName name="IQ_NLA_SQ_FT_OTHER" hidden="1">"c8803"</definedName>
    <definedName name="IQ_NLA_SQ_FT_TOTAL" hidden="1">"c8804"</definedName>
    <definedName name="IQ_NLA_SQ_FT_UNCONSOL" hidden="1">"c8801"</definedName>
    <definedName name="IQ_NLA_SQ_METER_CONSOL" hidden="1">"c8805"</definedName>
    <definedName name="IQ_NLA_SQ_METER_MANAGED" hidden="1">"c8807"</definedName>
    <definedName name="IQ_NLA_SQ_METER_OTHER" hidden="1">"c8808"</definedName>
    <definedName name="IQ_NLA_SQ_METER_TOTAL" hidden="1">"c8809"</definedName>
    <definedName name="IQ_NLA_SQ_METER_UNCONSOL" hidden="1">"c8806"</definedName>
    <definedName name="IQ_NOL_CF_1YR" hidden="1">"c3465"</definedName>
    <definedName name="IQ_NOL_CF_2YR" hidden="1">"c3466"</definedName>
    <definedName name="IQ_NOL_CF_3YR" hidden="1">"c3467"</definedName>
    <definedName name="IQ_NOL_CF_4YR" hidden="1">"c3468"</definedName>
    <definedName name="IQ_NOL_CF_5YR" hidden="1">"c3469"</definedName>
    <definedName name="IQ_NOL_CF_AFTER_FIVE" hidden="1">"c3470"</definedName>
    <definedName name="IQ_NOL_CF_MAX_YEAR" hidden="1">"c3473"</definedName>
    <definedName name="IQ_NOL_CF_NO_EXP" hidden="1">"c3471"</definedName>
    <definedName name="IQ_NOL_CF_TOTAL" hidden="1">"c3472"</definedName>
    <definedName name="IQ_NON_ACCRU_ALLOW_RECEIVABLES_FFIEC" hidden="1">"c13353"</definedName>
    <definedName name="IQ_NON_ACCRUAL_LOANS" hidden="1">"c796"</definedName>
    <definedName name="IQ_NON_CASH" hidden="1">"c797"</definedName>
    <definedName name="IQ_NON_CASH_ITEMS" hidden="1">"c797"</definedName>
    <definedName name="IQ_NON_FARM_NONRES_PROPERTIES_TRADING_DOM_FFIEC" hidden="1">"c12931"</definedName>
    <definedName name="IQ_NON_INS_EXP" hidden="1">"c798"</definedName>
    <definedName name="IQ_NON_INS_REV" hidden="1">"c799"</definedName>
    <definedName name="IQ_NON_INT_BAL_OTHER_INSTITUTIONS_FFIEC" hidden="1">"c12950"</definedName>
    <definedName name="IQ_NON_INT_BEAR_CD" hidden="1">"c800"</definedName>
    <definedName name="IQ_NON_INT_BEARING_DEPOSITS" hidden="1">"c800"</definedName>
    <definedName name="IQ_NON_INT_DEPOSITS_DOM_FFIEC" hidden="1">"c12851"</definedName>
    <definedName name="IQ_NON_INT_DEPOSITS_FOREIGN_FFIEC" hidden="1">"c12854"</definedName>
    <definedName name="IQ_NON_INT_EXP" hidden="1">"c801"</definedName>
    <definedName name="IQ_NON_INT_EXP_BNK_AP" hidden="1">"c8877"</definedName>
    <definedName name="IQ_NON_INT_EXP_BNK_AP_ABS" hidden="1">"c8896"</definedName>
    <definedName name="IQ_NON_INT_EXP_BNK_NAME_AP" hidden="1">"c8915"</definedName>
    <definedName name="IQ_NON_INT_EXP_BNK_NAME_AP_ABS" hidden="1">"c8934"</definedName>
    <definedName name="IQ_NON_INT_EXP_BNK_SUBTOTAL_AP" hidden="1">"c8981"</definedName>
    <definedName name="IQ_NON_INT_EXP_FDIC" hidden="1">"c6579"</definedName>
    <definedName name="IQ_NON_INT_EXPENSE_FFIEC" hidden="1">"c13028"</definedName>
    <definedName name="IQ_NON_INT_INC" hidden="1">"c802"</definedName>
    <definedName name="IQ_NON_INT_INC_10YR_ANN_CAGR" hidden="1">"c6115"</definedName>
    <definedName name="IQ_NON_INT_INC_10YR_ANN_GROWTH" hidden="1">"c803"</definedName>
    <definedName name="IQ_NON_INT_INC_1YR_ANN_GROWTH" hidden="1">"c804"</definedName>
    <definedName name="IQ_NON_INT_INC_2YR_ANN_CAGR" hidden="1">"c6116"</definedName>
    <definedName name="IQ_NON_INT_INC_2YR_ANN_GROWTH" hidden="1">"c805"</definedName>
    <definedName name="IQ_NON_INT_INC_3YR_ANN_CAGR" hidden="1">"c6117"</definedName>
    <definedName name="IQ_NON_INT_INC_3YR_ANN_GROWTH" hidden="1">"c806"</definedName>
    <definedName name="IQ_NON_INT_INC_5YR_ANN_CAGR" hidden="1">"c6118"</definedName>
    <definedName name="IQ_NON_INT_INC_5YR_ANN_GROWTH" hidden="1">"c807"</definedName>
    <definedName name="IQ_NON_INT_INC_7YR_ANN_CAGR" hidden="1">"c6119"</definedName>
    <definedName name="IQ_NON_INT_INC_7YR_ANN_GROWTH" hidden="1">"c808"</definedName>
    <definedName name="IQ_NON_INT_INC_AVG_ASSETS_FFIEC" hidden="1">"c13359"</definedName>
    <definedName name="IQ_NON_INT_INC_BNK_AP" hidden="1">"c8876"</definedName>
    <definedName name="IQ_NON_INT_INC_BNK_AP_ABS" hidden="1">"c8895"</definedName>
    <definedName name="IQ_NON_INT_INC_BNK_NAME_AP" hidden="1">"c8914"</definedName>
    <definedName name="IQ_NON_INT_INC_BNK_NAME_AP_ABS" hidden="1">"c8933"</definedName>
    <definedName name="IQ_NON_INT_INC_BNK_SUBTOTAL_AP" hidden="1">"c8980"</definedName>
    <definedName name="IQ_NON_INT_INC_FDIC" hidden="1">"c6575"</definedName>
    <definedName name="IQ_NON_INT_INC_OPERATING_INC_FFIEC" hidden="1">"c13382"</definedName>
    <definedName name="IQ_NON_INT_INCOME_FFIEC" hidden="1">"c13017"</definedName>
    <definedName name="IQ_NON_INTEREST_EXP" hidden="1">"c801"</definedName>
    <definedName name="IQ_NON_INTEREST_INC" hidden="1">"c802"</definedName>
    <definedName name="IQ_NON_OPER_EXP" hidden="1">"c809"</definedName>
    <definedName name="IQ_NON_OPER_INC" hidden="1">"c810"</definedName>
    <definedName name="IQ_NON_PERF_ASSETS_10YR_ANN_CAGR" hidden="1">"c6120"</definedName>
    <definedName name="IQ_NON_PERF_ASSETS_10YR_ANN_GROWTH" hidden="1">"c811"</definedName>
    <definedName name="IQ_NON_PERF_ASSETS_1YR_ANN_GROWTH" hidden="1">"c812"</definedName>
    <definedName name="IQ_NON_PERF_ASSETS_2YR_ANN_CAGR" hidden="1">"c6121"</definedName>
    <definedName name="IQ_NON_PERF_ASSETS_2YR_ANN_GROWTH" hidden="1">"c813"</definedName>
    <definedName name="IQ_NON_PERF_ASSETS_3YR_ANN_CAGR" hidden="1">"c6122"</definedName>
    <definedName name="IQ_NON_PERF_ASSETS_3YR_ANN_GROWTH" hidden="1">"c814"</definedName>
    <definedName name="IQ_NON_PERF_ASSETS_5YR_ANN_CAGR" hidden="1">"c6123"</definedName>
    <definedName name="IQ_NON_PERF_ASSETS_5YR_ANN_GROWTH" hidden="1">"c815"</definedName>
    <definedName name="IQ_NON_PERF_ASSETS_7YR_ANN_CAGR" hidden="1">"c6124"</definedName>
    <definedName name="IQ_NON_PERF_ASSETS_7YR_ANN_GROWTH" hidden="1">"c816"</definedName>
    <definedName name="IQ_NON_PERF_ASSETS_TOTAL_ASSETS" hidden="1">"c817"</definedName>
    <definedName name="IQ_NON_PERF_LOANS_10YR_ANN_CAGR" hidden="1">"c6125"</definedName>
    <definedName name="IQ_NON_PERF_LOANS_10YR_ANN_GROWTH" hidden="1">"c818"</definedName>
    <definedName name="IQ_NON_PERF_LOANS_1YR_ANN_GROWTH" hidden="1">"c819"</definedName>
    <definedName name="IQ_NON_PERF_LOANS_2YR_ANN_CAGR" hidden="1">"c6126"</definedName>
    <definedName name="IQ_NON_PERF_LOANS_2YR_ANN_GROWTH" hidden="1">"c820"</definedName>
    <definedName name="IQ_NON_PERF_LOANS_3YR_ANN_CAGR" hidden="1">"c6127"</definedName>
    <definedName name="IQ_NON_PERF_LOANS_3YR_ANN_GROWTH" hidden="1">"c821"</definedName>
    <definedName name="IQ_NON_PERF_LOANS_5YR_ANN_CAGR" hidden="1">"c6128"</definedName>
    <definedName name="IQ_NON_PERF_LOANS_5YR_ANN_GROWTH" hidden="1">"c822"</definedName>
    <definedName name="IQ_NON_PERF_LOANS_7YR_ANN_CAGR" hidden="1">"c6129"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_US_ADDRESS_LEASE_FIN_REC_FFIEC" hidden="1">"c13625"</definedName>
    <definedName name="IQ_NON_US_ADDRESSEES_TOTAL_LOANS_FOREIGN_FDIC" hidden="1">"c6443"</definedName>
    <definedName name="IQ_NON_US_CHARGE_OFFS_AND_RECOVERIES_FDIC" hidden="1">"c6650"</definedName>
    <definedName name="IQ_NON_US_CHARGE_OFFS_FDIC" hidden="1">"c6648"</definedName>
    <definedName name="IQ_NON_US_COMMERCIAL_INDUSTRIAL_CHARGE_OFFS_FDIC" hidden="1">"c6651"</definedName>
    <definedName name="IQ_NON_US_NET_LOANS_FDIC" hidden="1">"c6376"</definedName>
    <definedName name="IQ_NON_US_RECOVERIES_FDIC" hidden="1">"c6649"</definedName>
    <definedName name="IQ_NONCASH_INCOME_AMORT_CLOSED_END_LOANS_FFIEC" hidden="1">"c13078"</definedName>
    <definedName name="IQ_NONCASH_PENSION_EXP" hidden="1">"c3000"</definedName>
    <definedName name="IQ_NONCORE_ASSETS_TOT_FFIEC" hidden="1">"c13443"</definedName>
    <definedName name="IQ_NONCURRENT_LOANS_1_4_FAMILY_FDIC" hidden="1">"c6770"</definedName>
    <definedName name="IQ_NONCURRENT_LOANS_COMMERCIAL_INDUSTRIAL_FDIC" hidden="1">"c6773"</definedName>
    <definedName name="IQ_NONCURRENT_LOANS_COMMERCIAL_RE_FDIC" hidden="1">"c6768"</definedName>
    <definedName name="IQ_NONCURRENT_LOANS_COMMERCIAL_RE_NOT_SECURED_FDIC" hidden="1">"c6778"</definedName>
    <definedName name="IQ_NONCURRENT_LOANS_CONSTRUCTION_LAND_DEV_FDIC" hidden="1">"c6767"</definedName>
    <definedName name="IQ_NONCURRENT_LOANS_CREDIT_CARD_FDIC" hidden="1">"c6775"</definedName>
    <definedName name="IQ_NONCURRENT_LOANS_GUARANTEED_FDIC" hidden="1">"c6358"</definedName>
    <definedName name="IQ_NONCURRENT_LOANS_HOME_EQUITY_FDIC" hidden="1">"c6771"</definedName>
    <definedName name="IQ_NONCURRENT_LOANS_INDIVIDUALS_FDIC" hidden="1">"c6774"</definedName>
    <definedName name="IQ_NONCURRENT_LOANS_LEASES_FDIC" hidden="1">"c6357"</definedName>
    <definedName name="IQ_NONCURRENT_LOANS_MULTIFAMILY_FDIC" hidden="1">"c6769"</definedName>
    <definedName name="IQ_NONCURRENT_LOANS_OTHER_FAMILY_FDIC" hidden="1">"c6772"</definedName>
    <definedName name="IQ_NONCURRENT_LOANS_OTHER_INDIVIDUAL_FDIC" hidden="1">"c6776"</definedName>
    <definedName name="IQ_NONCURRENT_LOANS_OTHER_LOANS_FDIC" hidden="1">"c6777"</definedName>
    <definedName name="IQ_NONCURRENT_LOANS_RE_FDIC" hidden="1">"c6766"</definedName>
    <definedName name="IQ_NONCURRENT_LOANS_TOTAL_LOANS_FDIC" hidden="1">"c6765"</definedName>
    <definedName name="IQ_NONCURRENT_OREO_ASSETS_FDIC" hidden="1">"c6741"</definedName>
    <definedName name="IQ_NONDEF_CAPITAL_GOODS_ORDERS" hidden="1">"c6932"</definedName>
    <definedName name="IQ_NONDEF_CAPITAL_GOODS_ORDERS_APR" hidden="1">"c7592"</definedName>
    <definedName name="IQ_NONDEF_CAPITAL_GOODS_ORDERS_APR_FC" hidden="1">"c8472"</definedName>
    <definedName name="IQ_NONDEF_CAPITAL_GOODS_ORDERS_FC" hidden="1">"c7812"</definedName>
    <definedName name="IQ_NONDEF_CAPITAL_GOODS_ORDERS_POP" hidden="1">"c7152"</definedName>
    <definedName name="IQ_NONDEF_CAPITAL_GOODS_ORDERS_POP_FC" hidden="1">"c8032"</definedName>
    <definedName name="IQ_NONDEF_CAPITAL_GOODS_ORDERS_YOY" hidden="1">"c7372"</definedName>
    <definedName name="IQ_NONDEF_CAPITAL_GOODS_ORDERS_YOY_FC" hidden="1">"c8252"</definedName>
    <definedName name="IQ_NONDEF_CAPITAL_GOODS_SHIPMENTS" hidden="1">"c6933"</definedName>
    <definedName name="IQ_NONDEF_CAPITAL_GOODS_SHIPMENTS_APR" hidden="1">"c7593"</definedName>
    <definedName name="IQ_NONDEF_CAPITAL_GOODS_SHIPMENTS_APR_FC" hidden="1">"c8473"</definedName>
    <definedName name="IQ_NONDEF_CAPITAL_GOODS_SHIPMENTS_FC" hidden="1">"c7813"</definedName>
    <definedName name="IQ_NONDEF_CAPITAL_GOODS_SHIPMENTS_POP" hidden="1">"c7153"</definedName>
    <definedName name="IQ_NONDEF_CAPITAL_GOODS_SHIPMENTS_POP_FC" hidden="1">"c8033"</definedName>
    <definedName name="IQ_NONDEF_CAPITAL_GOODS_SHIPMENTS_YOY" hidden="1">"c7373"</definedName>
    <definedName name="IQ_NONDEF_CAPITAL_GOODS_SHIPMENTS_YOY_FC" hidden="1">"c8253"</definedName>
    <definedName name="IQ_NONDEF_SPENDING_SAAR" hidden="1">"c6934"</definedName>
    <definedName name="IQ_NONDEF_SPENDING_SAAR_APR" hidden="1">"c7594"</definedName>
    <definedName name="IQ_NONDEF_SPENDING_SAAR_APR_FC" hidden="1">"c8474"</definedName>
    <definedName name="IQ_NONDEF_SPENDING_SAAR_FC" hidden="1">"c7814"</definedName>
    <definedName name="IQ_NONDEF_SPENDING_SAAR_POP" hidden="1">"c7154"</definedName>
    <definedName name="IQ_NONDEF_SPENDING_SAAR_POP_FC" hidden="1">"c8034"</definedName>
    <definedName name="IQ_NONDEF_SPENDING_SAAR_YOY" hidden="1">"c7374"</definedName>
    <definedName name="IQ_NONDEF_SPENDING_SAAR_YOY_FC" hidden="1">"c8254"</definedName>
    <definedName name="IQ_NONFARM_EMP_HRS_PCT_CHANGE" hidden="1">"c6935"</definedName>
    <definedName name="IQ_NONFARM_EMP_HRS_PCT_CHANGE_FC" hidden="1">"c7815"</definedName>
    <definedName name="IQ_NONFARM_EMP_HRS_PCT_CHANGE_POP" hidden="1">"c7155"</definedName>
    <definedName name="IQ_NONFARM_EMP_HRS_PCT_CHANGE_POP_FC" hidden="1">"c8035"</definedName>
    <definedName name="IQ_NONFARM_EMP_HRS_PCT_CHANGE_YOY" hidden="1">"c7375"</definedName>
    <definedName name="IQ_NONFARM_EMP_HRS_PCT_CHANGE_YOY_FC" hidden="1">"c8255"</definedName>
    <definedName name="IQ_NONFARM_NONRES_GROSS_LOANS_FFIEC" hidden="1">"c13405"</definedName>
    <definedName name="IQ_NONFARM_NONRES_LL_REC_DOM_FFIEC" hidden="1">"c13626"</definedName>
    <definedName name="IQ_NONFARM_NONRES_RISK_BASED_FFIEC" hidden="1">"c13426"</definedName>
    <definedName name="IQ_NONFARM_OUTPUT_PER_HR" hidden="1">"c6936"</definedName>
    <definedName name="IQ_NONFARM_OUTPUT_PER_HR_APR" hidden="1">"c7596"</definedName>
    <definedName name="IQ_NONFARM_OUTPUT_PER_HR_APR_FC" hidden="1">"c8476"</definedName>
    <definedName name="IQ_NONFARM_OUTPUT_PER_HR_FC" hidden="1">"c7816"</definedName>
    <definedName name="IQ_NONFARM_OUTPUT_PER_HR_POP" hidden="1">"c7156"</definedName>
    <definedName name="IQ_NONFARM_OUTPUT_PER_HR_POP_FC" hidden="1">"c8036"</definedName>
    <definedName name="IQ_NONFARM_OUTPUT_PER_HR_YOY" hidden="1">"c7376"</definedName>
    <definedName name="IQ_NONFARM_OUTPUT_PER_HR_YOY_FC" hidden="1">"c8256"</definedName>
    <definedName name="IQ_NONFARM_PAYROLLS" hidden="1">"c6926"</definedName>
    <definedName name="IQ_NONFARM_PAYROLLS_APR" hidden="1">"c7586"</definedName>
    <definedName name="IQ_NONFARM_PAYROLLS_APR_FC" hidden="1">"c8466"</definedName>
    <definedName name="IQ_NONFARM_PAYROLLS_FC" hidden="1">"c7806"</definedName>
    <definedName name="IQ_NONFARM_PAYROLLS_POP" hidden="1">"c7146"</definedName>
    <definedName name="IQ_NONFARM_PAYROLLS_POP_FC" hidden="1">"c8026"</definedName>
    <definedName name="IQ_NONFARM_PAYROLLS_YOY" hidden="1">"c7366"</definedName>
    <definedName name="IQ_NONFARM_PAYROLLS_YOY_FC" hidden="1">"c8246"</definedName>
    <definedName name="IQ_NONFARM_TOTAL_HR_INDEX" hidden="1">"c6937"</definedName>
    <definedName name="IQ_NONFARM_TOTAL_HR_INDEX_APR" hidden="1">"c7597"</definedName>
    <definedName name="IQ_NONFARM_TOTAL_HR_INDEX_APR_FC" hidden="1">"c8477"</definedName>
    <definedName name="IQ_NONFARM_TOTAL_HR_INDEX_FC" hidden="1">"c7817"</definedName>
    <definedName name="IQ_NONFARM_TOTAL_HR_INDEX_POP" hidden="1">"c7157"</definedName>
    <definedName name="IQ_NONFARM_TOTAL_HR_INDEX_POP_FC" hidden="1">"c8037"</definedName>
    <definedName name="IQ_NONFARM_TOTAL_HR_INDEX_YOY" hidden="1">"c7377"</definedName>
    <definedName name="IQ_NONFARM_TOTAL_HR_INDEX_YOY_FC" hidden="1">"c8257"</definedName>
    <definedName name="IQ_NONFARM_WAGES" hidden="1">"c6938"</definedName>
    <definedName name="IQ_NONFARM_WAGES_APR" hidden="1">"c7598"</definedName>
    <definedName name="IQ_NONFARM_WAGES_APR_FC" hidden="1">"c8478"</definedName>
    <definedName name="IQ_NONFARM_WAGES_FC" hidden="1">"c7818"</definedName>
    <definedName name="IQ_NONFARM_WAGES_INDEX" hidden="1">"c6939"</definedName>
    <definedName name="IQ_NONFARM_WAGES_INDEX_APR" hidden="1">"c7599"</definedName>
    <definedName name="IQ_NONFARM_WAGES_INDEX_APR_FC" hidden="1">"c8479"</definedName>
    <definedName name="IQ_NONFARM_WAGES_INDEX_FC" hidden="1">"c7819"</definedName>
    <definedName name="IQ_NONFARM_WAGES_INDEX_POP" hidden="1">"c7159"</definedName>
    <definedName name="IQ_NONFARM_WAGES_INDEX_POP_FC" hidden="1">"c8039"</definedName>
    <definedName name="IQ_NONFARM_WAGES_INDEX_YOY" hidden="1">"c7379"</definedName>
    <definedName name="IQ_NONFARM_WAGES_INDEX_YOY_FC" hidden="1">"c8259"</definedName>
    <definedName name="IQ_NONFARM_WAGES_POP" hidden="1">"c7158"</definedName>
    <definedName name="IQ_NONFARM_WAGES_POP_FC" hidden="1">"c8038"</definedName>
    <definedName name="IQ_NONFARM_WAGES_YOY" hidden="1">"c7378"</definedName>
    <definedName name="IQ_NONFARM_WAGES_YOY_FC" hidden="1">"c8258"</definedName>
    <definedName name="IQ_NONINTEREST_BEARING_BALANCES_FDIC" hidden="1">"c6394"</definedName>
    <definedName name="IQ_NONINTEREST_BEARING_CASH_FFIEC" hidden="1">"c12774"</definedName>
    <definedName name="IQ_NONINTEREST_BEARING_DEPOSITS_DOMESTIC_FDIC" hidden="1">"c6477"</definedName>
    <definedName name="IQ_NONINTEREST_BEARING_DEPOSITS_FOREIGN_FDIC" hidden="1">"c6484"</definedName>
    <definedName name="IQ_NONINTEREST_EXPENSE_EARNING_ASSETS_FDIC" hidden="1">"c6728"</definedName>
    <definedName name="IQ_NONINTEREST_INCOME_EARNING_ASSETS_FDIC" hidden="1">"c6727"</definedName>
    <definedName name="IQ_NONMORTGAGE_SERVICING_FDIC" hidden="1">"c6336"</definedName>
    <definedName name="IQ_NONQUALIFYING_PREFERRED_T1_FFIEC" hidden="1">"c13134"</definedName>
    <definedName name="IQ_NONRECOURSE_DEBT" hidden="1">"c2550"</definedName>
    <definedName name="IQ_NONRECOURSE_DEBT_PCT" hidden="1">"c2551"</definedName>
    <definedName name="IQ_NONRES_FIXED_INVEST" hidden="1">"c6931"</definedName>
    <definedName name="IQ_NONRES_FIXED_INVEST_APR" hidden="1">"c7591"</definedName>
    <definedName name="IQ_NONRES_FIXED_INVEST_POP" hidden="1">"c7151"</definedName>
    <definedName name="IQ_NONRES_FIXED_INVEST_PRIV_APR_FC_UNUSED" hidden="1">"c8468"</definedName>
    <definedName name="IQ_NONRES_FIXED_INVEST_PRIV_APR_FC_UNUSED_UNUSED_UNUSED" hidden="1">"c8468"</definedName>
    <definedName name="IQ_NONRES_FIXED_INVEST_PRIV_APR_UNUSED" hidden="1">"c7588"</definedName>
    <definedName name="IQ_NONRES_FIXED_INVEST_PRIV_APR_UNUSED_UNUSED_UNUSED" hidden="1">"c7588"</definedName>
    <definedName name="IQ_NONRES_FIXED_INVEST_PRIV_FC_UNUSED" hidden="1">"c7808"</definedName>
    <definedName name="IQ_NONRES_FIXED_INVEST_PRIV_FC_UNUSED_UNUSED_UNUSED" hidden="1">"c7808"</definedName>
    <definedName name="IQ_NONRES_FIXED_INVEST_PRIV_POP_FC_UNUSED" hidden="1">"c8028"</definedName>
    <definedName name="IQ_NONRES_FIXED_INVEST_PRIV_POP_FC_UNUSED_UNUSED_UNUSED" hidden="1">"c8028"</definedName>
    <definedName name="IQ_NONRES_FIXED_INVEST_PRIV_POP_UNUSED" hidden="1">"c7148"</definedName>
    <definedName name="IQ_NONRES_FIXED_INVEST_PRIV_POP_UNUSED_UNUSED_UNUSED" hidden="1">"c7148"</definedName>
    <definedName name="IQ_NONRES_FIXED_INVEST_PRIV_REAL" hidden="1">"c6989"</definedName>
    <definedName name="IQ_NONRES_FIXED_INVEST_PRIV_REAL_APR" hidden="1">"c7649"</definedName>
    <definedName name="IQ_NONRES_FIXED_INVEST_PRIV_REAL_APR_FC" hidden="1">"c8529"</definedName>
    <definedName name="IQ_NONRES_FIXED_INVEST_PRIV_REAL_FC" hidden="1">"c7869"</definedName>
    <definedName name="IQ_NONRES_FIXED_INVEST_PRIV_REAL_POP" hidden="1">"c7209"</definedName>
    <definedName name="IQ_NONRES_FIXED_INVEST_PRIV_REAL_POP_FC" hidden="1">"c8089"</definedName>
    <definedName name="IQ_NONRES_FIXED_INVEST_PRIV_REAL_SAAR" hidden="1">"c6990"</definedName>
    <definedName name="IQ_NONRES_FIXED_INVEST_PRIV_REAL_SAAR_APR" hidden="1">"c7650"</definedName>
    <definedName name="IQ_NONRES_FIXED_INVEST_PRIV_REAL_SAAR_APR_FC" hidden="1">"c8530"</definedName>
    <definedName name="IQ_NONRES_FIXED_INVEST_PRIV_REAL_SAAR_FC" hidden="1">"c7870"</definedName>
    <definedName name="IQ_NONRES_FIXED_INVEST_PRIV_REAL_SAAR_POP" hidden="1">"c7210"</definedName>
    <definedName name="IQ_NONRES_FIXED_INVEST_PRIV_REAL_SAAR_POP_FC" hidden="1">"c8090"</definedName>
    <definedName name="IQ_NONRES_FIXED_INVEST_PRIV_REAL_SAAR_USD_APR_FC" hidden="1">"c11981"</definedName>
    <definedName name="IQ_NONRES_FIXED_INVEST_PRIV_REAL_SAAR_USD_FC" hidden="1">"c11978"</definedName>
    <definedName name="IQ_NONRES_FIXED_INVEST_PRIV_REAL_SAAR_USD_POP_FC" hidden="1">"c11979"</definedName>
    <definedName name="IQ_NONRES_FIXED_INVEST_PRIV_REAL_SAAR_USD_YOY_FC" hidden="1">"c11980"</definedName>
    <definedName name="IQ_NONRES_FIXED_INVEST_PRIV_REAL_SAAR_YOY" hidden="1">"c7430"</definedName>
    <definedName name="IQ_NONRES_FIXED_INVEST_PRIV_REAL_SAAR_YOY_FC" hidden="1">"c8310"</definedName>
    <definedName name="IQ_NONRES_FIXED_INVEST_PRIV_REAL_USD_APR_FC" hidden="1">"c11977"</definedName>
    <definedName name="IQ_NONRES_FIXED_INVEST_PRIV_REAL_USD_FC" hidden="1">"c11974"</definedName>
    <definedName name="IQ_NONRES_FIXED_INVEST_PRIV_REAL_USD_POP_FC" hidden="1">"c11975"</definedName>
    <definedName name="IQ_NONRES_FIXED_INVEST_PRIV_REAL_USD_YOY_FC" hidden="1">"c11976"</definedName>
    <definedName name="IQ_NONRES_FIXED_INVEST_PRIV_REAL_YOY" hidden="1">"c7429"</definedName>
    <definedName name="IQ_NONRES_FIXED_INVEST_PRIV_REAL_YOY_FC" hidden="1">"c8309"</definedName>
    <definedName name="IQ_NONRES_FIXED_INVEST_PRIV_SAAR" hidden="1">"c6929"</definedName>
    <definedName name="IQ_NONRES_FIXED_INVEST_PRIV_SAAR_APR" hidden="1">"c7589"</definedName>
    <definedName name="IQ_NONRES_FIXED_INVEST_PRIV_SAAR_APR_FC" hidden="1">"c8469"</definedName>
    <definedName name="IQ_NONRES_FIXED_INVEST_PRIV_SAAR_FC" hidden="1">"c7809"</definedName>
    <definedName name="IQ_NONRES_FIXED_INVEST_PRIV_SAAR_POP" hidden="1">"c7149"</definedName>
    <definedName name="IQ_NONRES_FIXED_INVEST_PRIV_SAAR_POP_FC" hidden="1">"c8029"</definedName>
    <definedName name="IQ_NONRES_FIXED_INVEST_PRIV_SAAR_USD_APR_FC" hidden="1">"c11877"</definedName>
    <definedName name="IQ_NONRES_FIXED_INVEST_PRIV_SAAR_USD_FC" hidden="1">"c11874"</definedName>
    <definedName name="IQ_NONRES_FIXED_INVEST_PRIV_SAAR_USD_POP_FC" hidden="1">"c11875"</definedName>
    <definedName name="IQ_NONRES_FIXED_INVEST_PRIV_SAAR_USD_YOY_FC" hidden="1">"c11876"</definedName>
    <definedName name="IQ_NONRES_FIXED_INVEST_PRIV_SAAR_YOY" hidden="1">"c7369"</definedName>
    <definedName name="IQ_NONRES_FIXED_INVEST_PRIV_SAAR_YOY_FC" hidden="1">"c8249"</definedName>
    <definedName name="IQ_NONRES_FIXED_INVEST_PRIV_UNUSED" hidden="1">"c6928"</definedName>
    <definedName name="IQ_NONRES_FIXED_INVEST_PRIV_UNUSED_UNUSED_UNUSED" hidden="1">"c6928"</definedName>
    <definedName name="IQ_NONRES_FIXED_INVEST_PRIV_USD_APR_FC" hidden="1">"c11873"</definedName>
    <definedName name="IQ_NONRES_FIXED_INVEST_PRIV_USD_FC" hidden="1">"c11870"</definedName>
    <definedName name="IQ_NONRES_FIXED_INVEST_PRIV_USD_POP_FC" hidden="1">"c11871"</definedName>
    <definedName name="IQ_NONRES_FIXED_INVEST_PRIV_USD_YOY_FC" hidden="1">"c11872"</definedName>
    <definedName name="IQ_NONRES_FIXED_INVEST_PRIV_YOY_FC_UNUSED" hidden="1">"c8248"</definedName>
    <definedName name="IQ_NONRES_FIXED_INVEST_PRIV_YOY_FC_UNUSED_UNUSED_UNUSED" hidden="1">"c8248"</definedName>
    <definedName name="IQ_NONRES_FIXED_INVEST_PRIV_YOY_UNUSED" hidden="1">"c7368"</definedName>
    <definedName name="IQ_NONRES_FIXED_INVEST_PRIV_YOY_UNUSED_UNUSED_UNUSED" hidden="1">"c7368"</definedName>
    <definedName name="IQ_NONRES_FIXED_INVEST_REAL" hidden="1">"c6993"</definedName>
    <definedName name="IQ_NONRES_FIXED_INVEST_REAL_APR" hidden="1">"c7653"</definedName>
    <definedName name="IQ_NONRES_FIXED_INVEST_REAL_POP" hidden="1">"c7213"</definedName>
    <definedName name="IQ_NONRES_FIXED_INVEST_REAL_SAAR" hidden="1">"c6987"</definedName>
    <definedName name="IQ_NONRES_FIXED_INVEST_REAL_SAAR_APR" hidden="1">"c7647"</definedName>
    <definedName name="IQ_NONRES_FIXED_INVEST_REAL_SAAR_APR_FC" hidden="1">"c8527"</definedName>
    <definedName name="IQ_NONRES_FIXED_INVEST_REAL_SAAR_FC" hidden="1">"c7867"</definedName>
    <definedName name="IQ_NONRES_FIXED_INVEST_REAL_SAAR_POP" hidden="1">"c7207"</definedName>
    <definedName name="IQ_NONRES_FIXED_INVEST_REAL_SAAR_POP_FC" hidden="1">"c8087"</definedName>
    <definedName name="IQ_NONRES_FIXED_INVEST_REAL_SAAR_YOY" hidden="1">"c7427"</definedName>
    <definedName name="IQ_NONRES_FIXED_INVEST_REAL_SAAR_YOY_FC" hidden="1">"c8307"</definedName>
    <definedName name="IQ_NONRES_FIXED_INVEST_REAL_USD_APR_FC" hidden="1">"c11973"</definedName>
    <definedName name="IQ_NONRES_FIXED_INVEST_REAL_USD_FC" hidden="1">"c11970"</definedName>
    <definedName name="IQ_NONRES_FIXED_INVEST_REAL_USD_POP_FC" hidden="1">"c11971"</definedName>
    <definedName name="IQ_NONRES_FIXED_INVEST_REAL_USD_YOY_FC" hidden="1">"c11972"</definedName>
    <definedName name="IQ_NONRES_FIXED_INVEST_REAL_YOY" hidden="1">"c7433"</definedName>
    <definedName name="IQ_NONRES_FIXED_INVEST_STRUCT" hidden="1">"c6930"</definedName>
    <definedName name="IQ_NONRES_FIXED_INVEST_STRUCT_APR" hidden="1">"c7590"</definedName>
    <definedName name="IQ_NONRES_FIXED_INVEST_STRUCT_APR_FC" hidden="1">"c8470"</definedName>
    <definedName name="IQ_NONRES_FIXED_INVEST_STRUCT_FC" hidden="1">"c7810"</definedName>
    <definedName name="IQ_NONRES_FIXED_INVEST_STRUCT_POP" hidden="1">"c7150"</definedName>
    <definedName name="IQ_NONRES_FIXED_INVEST_STRUCT_POP_FC" hidden="1">"c8030"</definedName>
    <definedName name="IQ_NONRES_FIXED_INVEST_STRUCT_REAL" hidden="1">"c6992"</definedName>
    <definedName name="IQ_NONRES_FIXED_INVEST_STRUCT_REAL_APR" hidden="1">"c7652"</definedName>
    <definedName name="IQ_NONRES_FIXED_INVEST_STRUCT_REAL_APR_FC" hidden="1">"c8532"</definedName>
    <definedName name="IQ_NONRES_FIXED_INVEST_STRUCT_REAL_FC" hidden="1">"c7872"</definedName>
    <definedName name="IQ_NONRES_FIXED_INVEST_STRUCT_REAL_POP" hidden="1">"c7212"</definedName>
    <definedName name="IQ_NONRES_FIXED_INVEST_STRUCT_REAL_POP_FC" hidden="1">"c8092"</definedName>
    <definedName name="IQ_NONRES_FIXED_INVEST_STRUCT_REAL_SAAR" hidden="1">"c6991"</definedName>
    <definedName name="IQ_NONRES_FIXED_INVEST_STRUCT_REAL_SAAR_APR" hidden="1">"c7651"</definedName>
    <definedName name="IQ_NONRES_FIXED_INVEST_STRUCT_REAL_SAAR_APR_FC" hidden="1">"c8531"</definedName>
    <definedName name="IQ_NONRES_FIXED_INVEST_STRUCT_REAL_SAAR_FC" hidden="1">"c7871"</definedName>
    <definedName name="IQ_NONRES_FIXED_INVEST_STRUCT_REAL_SAAR_POP" hidden="1">"c7211"</definedName>
    <definedName name="IQ_NONRES_FIXED_INVEST_STRUCT_REAL_SAAR_POP_FC" hidden="1">"c8091"</definedName>
    <definedName name="IQ_NONRES_FIXED_INVEST_STRUCT_REAL_SAAR_YOY" hidden="1">"c7431"</definedName>
    <definedName name="IQ_NONRES_FIXED_INVEST_STRUCT_REAL_SAAR_YOY_FC" hidden="1">"c8311"</definedName>
    <definedName name="IQ_NONRES_FIXED_INVEST_STRUCT_REAL_USD_APR_FC" hidden="1">"c11985"</definedName>
    <definedName name="IQ_NONRES_FIXED_INVEST_STRUCT_REAL_USD_FC" hidden="1">"c11982"</definedName>
    <definedName name="IQ_NONRES_FIXED_INVEST_STRUCT_REAL_USD_POP_FC" hidden="1">"c11983"</definedName>
    <definedName name="IQ_NONRES_FIXED_INVEST_STRUCT_REAL_USD_YOY_FC" hidden="1">"c11984"</definedName>
    <definedName name="IQ_NONRES_FIXED_INVEST_STRUCT_REAL_YOY" hidden="1">"c7432"</definedName>
    <definedName name="IQ_NONRES_FIXED_INVEST_STRUCT_REAL_YOY_FC" hidden="1">"c8312"</definedName>
    <definedName name="IQ_NONRES_FIXED_INVEST_STRUCT_USD_APR_FC" hidden="1">"c11881"</definedName>
    <definedName name="IQ_NONRES_FIXED_INVEST_STRUCT_USD_FC" hidden="1">"c11878"</definedName>
    <definedName name="IQ_NONRES_FIXED_INVEST_STRUCT_USD_POP_FC" hidden="1">"c11879"</definedName>
    <definedName name="IQ_NONRES_FIXED_INVEST_STRUCT_USD_YOY_FC" hidden="1">"c11880"</definedName>
    <definedName name="IQ_NONRES_FIXED_INVEST_STRUCT_YOY" hidden="1">"c7370"</definedName>
    <definedName name="IQ_NONRES_FIXED_INVEST_STRUCT_YOY_FC" hidden="1">"c8250"</definedName>
    <definedName name="IQ_NONRES_FIXED_INVEST_USD_APR_FC" hidden="1">"c11869"</definedName>
    <definedName name="IQ_NONRES_FIXED_INVEST_USD_FC" hidden="1">"c11866"</definedName>
    <definedName name="IQ_NONRES_FIXED_INVEST_USD_POP_FC" hidden="1">"c11867"</definedName>
    <definedName name="IQ_NONRES_FIXED_INVEST_USD_YOY_FC" hidden="1">"c11868"</definedName>
    <definedName name="IQ_NONRES_FIXED_INVEST_YOY" hidden="1">"c7371"</definedName>
    <definedName name="IQ_NONTRADING_SECURITIES_FAIR_VALUE_TOT_FFIEC" hidden="1">"c13211"</definedName>
    <definedName name="IQ_NONTRADING_SECURITIES_LEVEL_1_FFIEC" hidden="1">"c13219"</definedName>
    <definedName name="IQ_NONTRADING_SECURITIES_LEVEL_2_FFIEC" hidden="1">"c13227"</definedName>
    <definedName name="IQ_NONTRADING_SECURITIES_LEVEL_3_FFIEC" hidden="1">"c13235"</definedName>
    <definedName name="IQ_NONTRANSACTION_ACCOUNTS_FDIC" hidden="1">"c6552"</definedName>
    <definedName name="IQ_NONUTIL_REV" hidden="1">"c2089"</definedName>
    <definedName name="IQ_NORM_EPS_ACT_OR_EST_CIQ" hidden="1">"c5069"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"c1176"</definedName>
    <definedName name="IQ_NOTIONAL_AMOUNT_CREDIT_DERIVATIVES_FDIC" hidden="1">"c6507"</definedName>
    <definedName name="IQ_NOTIONAL_AMT_DERIVATIVES_BENEFICIARY_FFIEC" hidden="1">"c13118"</definedName>
    <definedName name="IQ_NOTIONAL_AMT_DERIVATIVES_GUARANTOR_FFIEC" hidden="1">"c13111"</definedName>
    <definedName name="IQ_NOTIONAL_VALUE_EXCHANGE_SWAPS_FDIC" hidden="1">"c6516"</definedName>
    <definedName name="IQ_NOTIONAL_VALUE_OTHER_SWAPS_FDIC" hidden="1">"c6521"</definedName>
    <definedName name="IQ_NOTIONAL_VALUE_RATE_SWAPS_FDIC" hidden="1">"c6511"</definedName>
    <definedName name="IQ_NOW_ACCOUNT" hidden="1">"c828"</definedName>
    <definedName name="IQ_NOW_ATS_ACCOUNTS_COMMERCIAL_BANK_SUBS_FFIEC" hidden="1">"c12946"</definedName>
    <definedName name="IQ_NOW_ATS_ACCOUNTS_OTHER_INSTITUTIONS_FFIEC" hidden="1">"c12951"</definedName>
    <definedName name="IQ_NPPE" hidden="1">"c829"</definedName>
    <definedName name="IQ_NPPE_10YR_ANN_CAGR" hidden="1">"c6130"</definedName>
    <definedName name="IQ_NPPE_10YR_ANN_GROWTH" hidden="1">"c830"</definedName>
    <definedName name="IQ_NPPE_1YR_ANN_GROWTH" hidden="1">"c831"</definedName>
    <definedName name="IQ_NPPE_2YR_ANN_CAGR" hidden="1">"c6131"</definedName>
    <definedName name="IQ_NPPE_2YR_ANN_GROWTH" hidden="1">"c832"</definedName>
    <definedName name="IQ_NPPE_3YR_ANN_CAGR" hidden="1">"c6132"</definedName>
    <definedName name="IQ_NPPE_3YR_ANN_GROWTH" hidden="1">"c833"</definedName>
    <definedName name="IQ_NPPE_5YR_ANN_CAGR" hidden="1">"c6133"</definedName>
    <definedName name="IQ_NPPE_5YR_ANN_GROWTH" hidden="1">"c834"</definedName>
    <definedName name="IQ_NPPE_7YR_ANN_CAGR" hidden="1">"c6134"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DEPOSITS_LESS_THAN_100K_FDIC" hidden="1">"c6495"</definedName>
    <definedName name="IQ_NUMBER_DEPOSITS_MORE_THAN_100K_FDIC" hidden="1">"c6493"</definedName>
    <definedName name="IQ_NUMBER_MINES_ALUM" hidden="1">"c9248"</definedName>
    <definedName name="IQ_NUMBER_MINES_COAL" hidden="1">"c9822"</definedName>
    <definedName name="IQ_NUMBER_MINES_COP" hidden="1">"c9193"</definedName>
    <definedName name="IQ_NUMBER_MINES_DIAM" hidden="1">"c9672"</definedName>
    <definedName name="IQ_NUMBER_MINES_GOLD" hidden="1">"c9033"</definedName>
    <definedName name="IQ_NUMBER_MINES_IRON" hidden="1">"c9407"</definedName>
    <definedName name="IQ_NUMBER_MINES_LEAD" hidden="1">"c9460"</definedName>
    <definedName name="IQ_NUMBER_MINES_MANG" hidden="1">"c9513"</definedName>
    <definedName name="IQ_NUMBER_MINES_MOLYB" hidden="1">"c9725"</definedName>
    <definedName name="IQ_NUMBER_MINES_NICK" hidden="1">"c9301"</definedName>
    <definedName name="IQ_NUMBER_MINES_PLAT" hidden="1">"c9139"</definedName>
    <definedName name="IQ_NUMBER_MINES_SILVER" hidden="1">"c9086"</definedName>
    <definedName name="IQ_NUMBER_MINES_TITAN" hidden="1">"c9566"</definedName>
    <definedName name="IQ_NUMBER_MINES_URAN" hidden="1">"c9619"</definedName>
    <definedName name="IQ_NUMBER_MINES_ZINC" hidden="1">"c9354"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BLIGATIONS_OF_STATES_TOTAL_LOANS_FOREIGN_FDIC" hidden="1">"c6447"</definedName>
    <definedName name="IQ_OBLIGATIONS_STATES_FDIC" hidden="1">"c6431"</definedName>
    <definedName name="IQ_OCCUPANCY_CONSOL" hidden="1">"c8840"</definedName>
    <definedName name="IQ_OCCUPANCY_EXP_AVG_ASSETS_FFIEC" hidden="1">"c13372"</definedName>
    <definedName name="IQ_OCCUPANCY_EXP_OPERATING_INC_FFIEC" hidden="1">"c13380"</definedName>
    <definedName name="IQ_OCCUPANCY_MANAGED" hidden="1">"c8842"</definedName>
    <definedName name="IQ_OCCUPANCY_OTHER" hidden="1">"c8843"</definedName>
    <definedName name="IQ_OCCUPANCY_SAME_PROP" hidden="1">"c8845"</definedName>
    <definedName name="IQ_OCCUPANCY_TOTAL" hidden="1">"c8844"</definedName>
    <definedName name="IQ_OCCUPANCY_UNCONSOL" hidden="1">"c8841"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GAS_EQUIV_PRODUCTION_MMCFE" hidden="1">"c10061"</definedName>
    <definedName name="IQ_OG_AVG_DAILY_OIL_EQUIV_PRODUCTION_KBOE" hidden="1">"c10060"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AVG_DAILY_PRODUCTION_GAS_MMCM" hidden="1">"c10059"</definedName>
    <definedName name="IQ_OG_AVG_DAILY_SALES_VOL_EQ_INC_GAS" hidden="1">"c5797"</definedName>
    <definedName name="IQ_OG_AVG_DAILY_SALES_VOL_EQ_INC_NGL" hidden="1">"c5798"</definedName>
    <definedName name="IQ_OG_AVG_DAILY_SALES_VOL_EQ_INC_OIL" hidden="1">"c5796"</definedName>
    <definedName name="IQ_OG_AVG_GAS_PRICE_CBM_HEDGED" hidden="1">"c10054"</definedName>
    <definedName name="IQ_OG_AVG_GAS_PRICE_CBM_UNHEDGED" hidden="1">"c10055"</definedName>
    <definedName name="IQ_OG_AVG_PRODUCTION_COST_BBL" hidden="1">"c10062"</definedName>
    <definedName name="IQ_OG_AVG_PRODUCTION_COST_BOE" hidden="1">"c10064"</definedName>
    <definedName name="IQ_OG_AVG_PRODUCTION_COST_MCF" hidden="1">"c10063"</definedName>
    <definedName name="IQ_OG_AVG_PRODUCTION_COST_MCFE" hidden="1">"c10065"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AILY_PRDUCTION_GROWTH_GAS" hidden="1">"c12732"</definedName>
    <definedName name="IQ_OG_DAILY_PRDUCTION_GROWTH_GAS_EQUIVALENT" hidden="1">"c12733"</definedName>
    <definedName name="IQ_OG_DAILY_PRDUCTION_GROWTH_NGL" hidden="1">"c12734"</definedName>
    <definedName name="IQ_OG_DAILY_PRDUCTION_GROWTH_OIL" hidden="1">"c12735"</definedName>
    <definedName name="IQ_OG_DAILY_PRDUCTION_GROWTH_OIL_EQUIVALENT" hidden="1">"c12736"</definedName>
    <definedName name="IQ_OG_DAILY_PRODUCTION_GROWTH_GAS" hidden="1">"c10073"</definedName>
    <definedName name="IQ_OG_DAILY_PRODUCTION_GROWTH_GAS_EQUIVALENT" hidden="1">"c10076"</definedName>
    <definedName name="IQ_OG_DAILY_PRODUCTION_GROWTH_NGL" hidden="1">"c10074"</definedName>
    <definedName name="IQ_OG_DAILY_PRODUCTION_GROWTH_OIL" hidden="1">"c10072"</definedName>
    <definedName name="IQ_OG_DAILY_PRODUCTION_GROWTH_OIL_EQUIVALENT" hidden="1">"c10075"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ACRE_GROSS_EQ_INC" hidden="1">"c5802"</definedName>
    <definedName name="IQ_OG_DEVELOPED_ACRE_NET_EQ_INC" hidden="1">"c5803"</definedName>
    <definedName name="IQ_OG_DEVELOPED_RESERVES_GAS" hidden="1">"c2053"</definedName>
    <definedName name="IQ_OG_DEVELOPED_RESERVES_GAS_BCM" hidden="1">"c10045"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AFFILIATES_RESERVES_GAS_BCM" hidden="1">"c10047"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PLORATION_DEVELOPMENT_COST" hidden="1">"c10081"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GROSS_DEVELOPED_AREA_SQ_KM" hidden="1">"c10079"</definedName>
    <definedName name="IQ_OG_GROSS_DEVELOPMENT_DRY_WELLS_DRILLED" hidden="1">"c10098"</definedName>
    <definedName name="IQ_OG_GROSS_DEVELOPMENT_PRODUCTIVE_WELLS_DRILLED" hidden="1">"c10097"</definedName>
    <definedName name="IQ_OG_GROSS_DEVELOPMENT_TOTAL_WELLS_DRILLED" hidden="1">"c10099"</definedName>
    <definedName name="IQ_OG_GROSS_EXPLORATORY_DRY_WELLS_DRILLED" hidden="1">"c10095"</definedName>
    <definedName name="IQ_OG_GROSS_EXPLORATORY_PRODUCTIVE_WELLS_DRILLED" hidden="1">"c10094"</definedName>
    <definedName name="IQ_OG_GROSS_EXPLORATORY_TOTAL_WELLS_DRILLED" hidden="1">"c10096"</definedName>
    <definedName name="IQ_OG_GROSS_OPERATED_WELLS" hidden="1">"c10092"</definedName>
    <definedName name="IQ_OG_GROSS_PRODUCTIVE_WELLS_GAS" hidden="1">"c10087"</definedName>
    <definedName name="IQ_OG_GROSS_PRODUCTIVE_WELLS_OIL" hidden="1">"c10086"</definedName>
    <definedName name="IQ_OG_GROSS_PRODUCTIVE_WELLS_TOTAL" hidden="1">"c10088"</definedName>
    <definedName name="IQ_OG_GROSS_TOTAL_WELLS_DRILLED" hidden="1">"c10100"</definedName>
    <definedName name="IQ_OG_GROSS_UNDEVELOPED_AREA_SQ_KM" hidden="1">"c10077"</definedName>
    <definedName name="IQ_OG_GROSS_WELLS_DRILLING" hidden="1">"c10108"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DEVELOPED_AREA_SQ_KM" hidden="1">"c10080"</definedName>
    <definedName name="IQ_OG_NET_DEVELOPMENT_DRY_WELLS_DRILLED" hidden="1">"c10105"</definedName>
    <definedName name="IQ_OG_NET_DEVELOPMENT_PRODUCTIVE_WELLS_DRILLED" hidden="1">"c10104"</definedName>
    <definedName name="IQ_OG_NET_DEVELOPMENT_TOTAL_WELLS_DRILLED" hidden="1">"c10106"</definedName>
    <definedName name="IQ_OG_NET_EXPLORATORY_DRY_WELLS_DRILLED" hidden="1">"c10102"</definedName>
    <definedName name="IQ_OG_NET_EXPLORATORY_PRODUCTIVE_WELLS_DRILLED" hidden="1">"c10101"</definedName>
    <definedName name="IQ_OG_NET_EXPLORATORY_TOTAL_WELLS_DRILLED" hidden="1">"c10103"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NET_OPERATED_WELLS" hidden="1">"c10093"</definedName>
    <definedName name="IQ_OG_NET_PRODUCTIVE_WELLS_GAS" hidden="1">"c10090"</definedName>
    <definedName name="IQ_OG_NET_PRODUCTIVE_WELLS_OIL" hidden="1">"c10089"</definedName>
    <definedName name="IQ_OG_NET_PRODUCTIVE_WELLS_TOTAL" hidden="1">"c10091"</definedName>
    <definedName name="IQ_OG_NET_TOTAL_WELLS_DRILLED" hidden="1">"c10107"</definedName>
    <definedName name="IQ_OG_NET_UNDEVELOPED_AREA_SQ_KM" hidden="1">"c10078"</definedName>
    <definedName name="IQ_OG_NET_WELLS_DRILLING" hidden="1">"c10109"</definedName>
    <definedName name="IQ_OG_NUMBER_WELLS_NEW" hidden="1">"c10085"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DUCTION_GROWTH_GAS" hidden="1">"c12737"</definedName>
    <definedName name="IQ_OG_PRDUCTION_GROWTH_GAS_EQUIVALENT" hidden="1">"c12738"</definedName>
    <definedName name="IQ_OG_PRDUCTION_GROWTH_NGL" hidden="1">"c12739"</definedName>
    <definedName name="IQ_OG_PRDUCTION_GROWTH_OIL" hidden="1">"c12740"</definedName>
    <definedName name="IQ_OG_PRDUCTION_GROWTH_OIL_EQUIVALENT" hidden="1">"c12741"</definedName>
    <definedName name="IQ_OG_PRDUCTION_GROWTH_TOAL" hidden="1">"c12742"</definedName>
    <definedName name="IQ_OG_PRODUCTION_GAS" hidden="1">"c2047"</definedName>
    <definedName name="IQ_OG_PRODUCTION_GROWTH_GAS" hidden="1">"c10067"</definedName>
    <definedName name="IQ_OG_PRODUCTION_GROWTH_GAS_EQUIVALENT" hidden="1">"c10070"</definedName>
    <definedName name="IQ_OG_PRODUCTION_GROWTH_NGL" hidden="1">"c10068"</definedName>
    <definedName name="IQ_OG_PRODUCTION_GROWTH_OIL" hidden="1">"c10066"</definedName>
    <definedName name="IQ_OG_PRODUCTION_GROWTH_OIL_EQUIVALENT" hidden="1">"c10069"</definedName>
    <definedName name="IQ_OG_PRODUCTION_GROWTH_TOTAL" hidden="1">"c10071"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SERVE_REPLACEMENT_RATIO" hidden="1">"c5799"</definedName>
    <definedName name="IQ_OG_REVISIONS_GAS" hidden="1">"c2042"</definedName>
    <definedName name="IQ_OG_REVISIONS_NGL" hidden="1">"c2913"</definedName>
    <definedName name="IQ_OG_REVISIONS_OIL" hidden="1">"c2030"</definedName>
    <definedName name="IQ_OG_RIGS_NON_OPERATED" hidden="1">"c10083"</definedName>
    <definedName name="IQ_OG_RIGS_OPERATED" hidden="1">"c10082"</definedName>
    <definedName name="IQ_OG_RIGS_TOTAL" hidden="1">"c10084"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ALES_VOL_EQ_INC_GAS" hidden="1">"c5794"</definedName>
    <definedName name="IQ_OG_SALES_VOL_EQ_INC_NGL" hidden="1">"c5795"</definedName>
    <definedName name="IQ_OG_SALES_VOL_EQ_INC_OIL" hidden="1">"c5793"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EQUIV_PRODUCTION_BCFE" hidden="1">"c10058"</definedName>
    <definedName name="IQ_OG_TOTAL_GAS_PRODUCTION" hidden="1">"c2060"</definedName>
    <definedName name="IQ_OG_TOTAL_LIQUID_GAS_PRODUCTION" hidden="1">"c2235"</definedName>
    <definedName name="IQ_OG_TOTAL_OIL_EQUIV_PRODUCTION_MMBOE" hidden="1">"c10057"</definedName>
    <definedName name="IQ_OG_TOTAL_OIL_PRODUCTION" hidden="1">"c2059"</definedName>
    <definedName name="IQ_OG_TOTAL_POSSIBLE_RESERVES_GAS_BCF" hidden="1">"c10050"</definedName>
    <definedName name="IQ_OG_TOTAL_POSSIBLE_RESERVES_GAS_BCM" hidden="1">"c10051"</definedName>
    <definedName name="IQ_OG_TOTAL_POSSIBLE_RESERVES_OIL_MMBBLS" hidden="1">"c10053"</definedName>
    <definedName name="IQ_OG_TOTAL_PROBABLE_RESERVES_GAS_BCF" hidden="1">"c10048"</definedName>
    <definedName name="IQ_OG_TOTAL_PROBABLE_RESERVES_GAS_BCM" hidden="1">"c10049"</definedName>
    <definedName name="IQ_OG_TOTAL_PROBABLE_RESERVES_OIL_MMBBLS" hidden="1">"c10052"</definedName>
    <definedName name="IQ_OG_TOTAL_PRODUCTION_GAS_BCM" hidden="1">"c10056"</definedName>
    <definedName name="IQ_OG_TOTAL_PROVED_RESERVES_GAS_BCM" hidden="1">"c10046"</definedName>
    <definedName name="IQ_OG_UNDEVELOPED_ACRE_GROSS_EQ_INC" hidden="1">"c5800"</definedName>
    <definedName name="IQ_OG_UNDEVELOPED_ACRE_NET_EQ_INC" hidden="1">"c5801"</definedName>
    <definedName name="IQ_OG_UNDEVELOPED_RESERVES_GAS" hidden="1">"c2051"</definedName>
    <definedName name="IQ_OG_UNDEVELOPED_RESERVES_GAS_BCM" hidden="1">"c10044"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B_ACCRUED_LIAB" hidden="1">"c3308"</definedName>
    <definedName name="IQ_OPEB_ACCRUED_LIAB_DOM" hidden="1">"c3306"</definedName>
    <definedName name="IQ_OPEB_ACCRUED_LIAB_FOREIGN" hidden="1">"c3307"</definedName>
    <definedName name="IQ_OPEB_ACCUM_OTHER_CI" hidden="1">"c3314"</definedName>
    <definedName name="IQ_OPEB_ACCUM_OTHER_CI_DOM" hidden="1">"c3312"</definedName>
    <definedName name="IQ_OPEB_ACCUM_OTHER_CI_FOREIGN" hidden="1">"c3313"</definedName>
    <definedName name="IQ_OPEB_ACT_NEXT" hidden="1">"c5774"</definedName>
    <definedName name="IQ_OPEB_ACT_NEXT_DOM" hidden="1">"c5772"</definedName>
    <definedName name="IQ_OPEB_ACT_NEXT_FOREIGN" hidden="1">"c5773"</definedName>
    <definedName name="IQ_OPEB_AMT_RECOG_NEXT" hidden="1">"c5783"</definedName>
    <definedName name="IQ_OPEB_AMT_RECOG_NEXT_DOM" hidden="1">"c5781"</definedName>
    <definedName name="IQ_OPEB_AMT_RECOG_NEXT_FOREIGN" hidden="1">"c5782"</definedName>
    <definedName name="IQ_OPEB_ASSETS" hidden="1">"c3356"</definedName>
    <definedName name="IQ_OPEB_ASSETS_ACQ" hidden="1">"c3347"</definedName>
    <definedName name="IQ_OPEB_ASSETS_ACQ_DOM" hidden="1">"c3345"</definedName>
    <definedName name="IQ_OPEB_ASSETS_ACQ_FOREIGN" hidden="1">"c3346"</definedName>
    <definedName name="IQ_OPEB_ASSETS_ACTUAL_RETURN" hidden="1">"c3332"</definedName>
    <definedName name="IQ_OPEB_ASSETS_ACTUAL_RETURN_DOM" hidden="1">"c3330"</definedName>
    <definedName name="IQ_OPEB_ASSETS_ACTUAL_RETURN_FOREIGN" hidden="1">"c3331"</definedName>
    <definedName name="IQ_OPEB_ASSETS_BEG" hidden="1">"c3329"</definedName>
    <definedName name="IQ_OPEB_ASSETS_BEG_DOM" hidden="1">"c3327"</definedName>
    <definedName name="IQ_OPEB_ASSETS_BEG_FOREIGN" hidden="1">"c3328"</definedName>
    <definedName name="IQ_OPEB_ASSETS_BENEFITS_PAID" hidden="1">"c3341"</definedName>
    <definedName name="IQ_OPEB_ASSETS_BENEFITS_PAID_DOM" hidden="1">"c3339"</definedName>
    <definedName name="IQ_OPEB_ASSETS_BENEFITS_PAID_FOREIGN" hidden="1">"c3340"</definedName>
    <definedName name="IQ_OPEB_ASSETS_CURTAIL" hidden="1">"c3350"</definedName>
    <definedName name="IQ_OPEB_ASSETS_CURTAIL_DOM" hidden="1">"c3348"</definedName>
    <definedName name="IQ_OPEB_ASSETS_CURTAIL_FOREIGN" hidden="1">"c3349"</definedName>
    <definedName name="IQ_OPEB_ASSETS_DOM" hidden="1">"c3354"</definedName>
    <definedName name="IQ_OPEB_ASSETS_EMPLOYER_CONTRIBUTIONS" hidden="1">"c3335"</definedName>
    <definedName name="IQ_OPEB_ASSETS_EMPLOYER_CONTRIBUTIONS_DOM" hidden="1">"c3333"</definedName>
    <definedName name="IQ_OPEB_ASSETS_EMPLOYER_CONTRIBUTIONS_FOREIGN" hidden="1">"c3334"</definedName>
    <definedName name="IQ_OPEB_ASSETS_FOREIGN" hidden="1">"c3355"</definedName>
    <definedName name="IQ_OPEB_ASSETS_FX_ADJ" hidden="1">"c3344"</definedName>
    <definedName name="IQ_OPEB_ASSETS_FX_ADJ_DOM" hidden="1">"c3342"</definedName>
    <definedName name="IQ_OPEB_ASSETS_FX_ADJ_FOREIGN" hidden="1">"c3343"</definedName>
    <definedName name="IQ_OPEB_ASSETS_OTHER_PLAN_ADJ" hidden="1">"c3353"</definedName>
    <definedName name="IQ_OPEB_ASSETS_OTHER_PLAN_ADJ_DOM" hidden="1">"c3351"</definedName>
    <definedName name="IQ_OPEB_ASSETS_OTHER_PLAN_ADJ_FOREIGN" hidden="1">"c3352"</definedName>
    <definedName name="IQ_OPEB_ASSETS_PARTICIP_CONTRIBUTIONS" hidden="1">"c3338"</definedName>
    <definedName name="IQ_OPEB_ASSETS_PARTICIP_CONTRIBUTIONS_DOM" hidden="1">"c3336"</definedName>
    <definedName name="IQ_OPEB_ASSETS_PARTICIP_CONTRIBUTIONS_FOREIGN" hidden="1">"c3337"</definedName>
    <definedName name="IQ_OPEB_BENEFIT_INFO_DATE" hidden="1">"c3410"</definedName>
    <definedName name="IQ_OPEB_BENEFIT_INFO_DATE_DOM" hidden="1">"c3408"</definedName>
    <definedName name="IQ_OPEB_BENEFIT_INFO_DATE_FOREIGN" hidden="1">"c3409"</definedName>
    <definedName name="IQ_OPEB_BREAKDOWN_EQ" hidden="1">"c3275"</definedName>
    <definedName name="IQ_OPEB_BREAKDOWN_EQ_DOM" hidden="1">"c3273"</definedName>
    <definedName name="IQ_OPEB_BREAKDOWN_EQ_FOREIGN" hidden="1">"c3274"</definedName>
    <definedName name="IQ_OPEB_BREAKDOWN_FI" hidden="1">"c3278"</definedName>
    <definedName name="IQ_OPEB_BREAKDOWN_FI_DOM" hidden="1">"c3276"</definedName>
    <definedName name="IQ_OPEB_BREAKDOWN_FI_FOREIGN" hidden="1">"c3277"</definedName>
    <definedName name="IQ_OPEB_BREAKDOWN_OTHER" hidden="1">"c3284"</definedName>
    <definedName name="IQ_OPEB_BREAKDOWN_OTHER_DOM" hidden="1">"c3282"</definedName>
    <definedName name="IQ_OPEB_BREAKDOWN_OTHER_FOREIGN" hidden="1">"c3283"</definedName>
    <definedName name="IQ_OPEB_BREAKDOWN_PCT_EQ" hidden="1">"c3263"</definedName>
    <definedName name="IQ_OPEB_BREAKDOWN_PCT_EQ_DOM" hidden="1">"c3261"</definedName>
    <definedName name="IQ_OPEB_BREAKDOWN_PCT_EQ_FOREIGN" hidden="1">"c3262"</definedName>
    <definedName name="IQ_OPEB_BREAKDOWN_PCT_FI" hidden="1">"c3266"</definedName>
    <definedName name="IQ_OPEB_BREAKDOWN_PCT_FI_DOM" hidden="1">"c3264"</definedName>
    <definedName name="IQ_OPEB_BREAKDOWN_PCT_FI_FOREIGN" hidden="1">"c3265"</definedName>
    <definedName name="IQ_OPEB_BREAKDOWN_PCT_OTHER" hidden="1">"c3272"</definedName>
    <definedName name="IQ_OPEB_BREAKDOWN_PCT_OTHER_DOM" hidden="1">"c3270"</definedName>
    <definedName name="IQ_OPEB_BREAKDOWN_PCT_OTHER_FOREIGN" hidden="1">"c3271"</definedName>
    <definedName name="IQ_OPEB_BREAKDOWN_PCT_RE" hidden="1">"c3269"</definedName>
    <definedName name="IQ_OPEB_BREAKDOWN_PCT_RE_DOM" hidden="1">"c3267"</definedName>
    <definedName name="IQ_OPEB_BREAKDOWN_PCT_RE_FOREIGN" hidden="1">"c3268"</definedName>
    <definedName name="IQ_OPEB_BREAKDOWN_RE" hidden="1">"c3281"</definedName>
    <definedName name="IQ_OPEB_BREAKDOWN_RE_DOM" hidden="1">"c3279"</definedName>
    <definedName name="IQ_OPEB_BREAKDOWN_RE_FOREIGN" hidden="1">"c3280"</definedName>
    <definedName name="IQ_OPEB_CI_ACT" hidden="1">"c5759"</definedName>
    <definedName name="IQ_OPEB_CI_ACT_DOM" hidden="1">"c5757"</definedName>
    <definedName name="IQ_OPEB_CI_ACT_FOREIGN" hidden="1">"c5758"</definedName>
    <definedName name="IQ_OPEB_CI_NET_AMT_RECOG" hidden="1">"c5771"</definedName>
    <definedName name="IQ_OPEB_CI_NET_AMT_RECOG_DOM" hidden="1">"c5769"</definedName>
    <definedName name="IQ_OPEB_CI_NET_AMT_RECOG_FOREIGN" hidden="1">"c5770"</definedName>
    <definedName name="IQ_OPEB_CI_OTHER_MISC_ADJ" hidden="1">"c5768"</definedName>
    <definedName name="IQ_OPEB_CI_OTHER_MISC_ADJ_DOM" hidden="1">"c5766"</definedName>
    <definedName name="IQ_OPEB_CI_OTHER_MISC_ADJ_FOREIGN" hidden="1">"c5767"</definedName>
    <definedName name="IQ_OPEB_CI_PRIOR_SERVICE" hidden="1">"c5762"</definedName>
    <definedName name="IQ_OPEB_CI_PRIOR_SERVICE_DOM" hidden="1">"c5760"</definedName>
    <definedName name="IQ_OPEB_CI_PRIOR_SERVICE_FOREIGN" hidden="1">"c5761"</definedName>
    <definedName name="IQ_OPEB_CI_TRANSITION" hidden="1">"c5765"</definedName>
    <definedName name="IQ_OPEB_CI_TRANSITION_DOM" hidden="1">"c5763"</definedName>
    <definedName name="IQ_OPEB_CI_TRANSITION_FOREIGN" hidden="1">"c5764"</definedName>
    <definedName name="IQ_OPEB_CL" hidden="1">"c5789"</definedName>
    <definedName name="IQ_OPEB_CL_DOM" hidden="1">"c5787"</definedName>
    <definedName name="IQ_OPEB_CL_FOREIGN" hidden="1">"c5788"</definedName>
    <definedName name="IQ_OPEB_DECREASE_EFFECT_PBO" hidden="1">"c3458"</definedName>
    <definedName name="IQ_OPEB_DECREASE_EFFECT_PBO_DOM" hidden="1">"c3456"</definedName>
    <definedName name="IQ_OPEB_DECREASE_EFFECT_PBO_FOREIGN" hidden="1">"c3457"</definedName>
    <definedName name="IQ_OPEB_DECREASE_EFFECT_SERVICE_INT_COST" hidden="1">"c3455"</definedName>
    <definedName name="IQ_OPEB_DECREASE_EFFECT_SERVICE_INT_COST_DOM" hidden="1">"c3453"</definedName>
    <definedName name="IQ_OPEB_DECREASE_EFFECT_SERVICE_INT_COST_FOREIGN" hidden="1">"c3454"</definedName>
    <definedName name="IQ_OPEB_DISC_RATE_MAX" hidden="1">"c3422"</definedName>
    <definedName name="IQ_OPEB_DISC_RATE_MAX_DOM" hidden="1">"c3420"</definedName>
    <definedName name="IQ_OPEB_DISC_RATE_MAX_FOREIGN" hidden="1">"c3421"</definedName>
    <definedName name="IQ_OPEB_DISC_RATE_MIN" hidden="1">"c3419"</definedName>
    <definedName name="IQ_OPEB_DISC_RATE_MIN_DOM" hidden="1">"c3417"</definedName>
    <definedName name="IQ_OPEB_DISC_RATE_MIN_FOREIGN" hidden="1">"c3418"</definedName>
    <definedName name="IQ_OPEB_EST_BENEFIT_1YR" hidden="1">"c3287"</definedName>
    <definedName name="IQ_OPEB_EST_BENEFIT_1YR_DOM" hidden="1">"c3285"</definedName>
    <definedName name="IQ_OPEB_EST_BENEFIT_1YR_FOREIGN" hidden="1">"c3286"</definedName>
    <definedName name="IQ_OPEB_EST_BENEFIT_2YR" hidden="1">"c3290"</definedName>
    <definedName name="IQ_OPEB_EST_BENEFIT_2YR_DOM" hidden="1">"c3288"</definedName>
    <definedName name="IQ_OPEB_EST_BENEFIT_2YR_FOREIGN" hidden="1">"c3289"</definedName>
    <definedName name="IQ_OPEB_EST_BENEFIT_3YR" hidden="1">"c3293"</definedName>
    <definedName name="IQ_OPEB_EST_BENEFIT_3YR_DOM" hidden="1">"c3291"</definedName>
    <definedName name="IQ_OPEB_EST_BENEFIT_3YR_FOREIGN" hidden="1">"c3292"</definedName>
    <definedName name="IQ_OPEB_EST_BENEFIT_4YR" hidden="1">"c3296"</definedName>
    <definedName name="IQ_OPEB_EST_BENEFIT_4YR_DOM" hidden="1">"c3294"</definedName>
    <definedName name="IQ_OPEB_EST_BENEFIT_4YR_FOREIGN" hidden="1">"c3295"</definedName>
    <definedName name="IQ_OPEB_EST_BENEFIT_5YR" hidden="1">"c3299"</definedName>
    <definedName name="IQ_OPEB_EST_BENEFIT_5YR_DOM" hidden="1">"c3297"</definedName>
    <definedName name="IQ_OPEB_EST_BENEFIT_5YR_FOREIGN" hidden="1">"c3298"</definedName>
    <definedName name="IQ_OPEB_EST_BENEFIT_AFTER5" hidden="1">"c3302"</definedName>
    <definedName name="IQ_OPEB_EST_BENEFIT_AFTER5_DOM" hidden="1">"c3300"</definedName>
    <definedName name="IQ_OPEB_EST_BENEFIT_AFTER5_FOREIGN" hidden="1">"c3301"</definedName>
    <definedName name="IQ_OPEB_EXP_RATE_RETURN_MAX" hidden="1">"c3434"</definedName>
    <definedName name="IQ_OPEB_EXP_RATE_RETURN_MAX_DOM" hidden="1">"c3432"</definedName>
    <definedName name="IQ_OPEB_EXP_RATE_RETURN_MAX_FOREIGN" hidden="1">"c3433"</definedName>
    <definedName name="IQ_OPEB_EXP_RATE_RETURN_MIN" hidden="1">"c3431"</definedName>
    <definedName name="IQ_OPEB_EXP_RATE_RETURN_MIN_DOM" hidden="1">"c3429"</definedName>
    <definedName name="IQ_OPEB_EXP_RATE_RETURN_MIN_FOREIGN" hidden="1">"c3430"</definedName>
    <definedName name="IQ_OPEB_EXP_RETURN" hidden="1">"c3398"</definedName>
    <definedName name="IQ_OPEB_EXP_RETURN_DOM" hidden="1">"c3396"</definedName>
    <definedName name="IQ_OPEB_EXP_RETURN_FOREIGN" hidden="1">"c3397"</definedName>
    <definedName name="IQ_OPEB_HEALTH_COST_TREND_INITIAL" hidden="1">"c3413"</definedName>
    <definedName name="IQ_OPEB_HEALTH_COST_TREND_INITIAL_DOM" hidden="1">"c3411"</definedName>
    <definedName name="IQ_OPEB_HEALTH_COST_TREND_INITIAL_FOREIGN" hidden="1">"c3412"</definedName>
    <definedName name="IQ_OPEB_HEALTH_COST_TREND_ULTIMATE" hidden="1">"c3416"</definedName>
    <definedName name="IQ_OPEB_HEALTH_COST_TREND_ULTIMATE_DOM" hidden="1">"c3414"</definedName>
    <definedName name="IQ_OPEB_HEALTH_COST_TREND_ULTIMATE_FOREIGN" hidden="1">"c3415"</definedName>
    <definedName name="IQ_OPEB_INCREASE_EFFECT_PBO" hidden="1">"c3452"</definedName>
    <definedName name="IQ_OPEB_INCREASE_EFFECT_PBO_DOM" hidden="1">"c3450"</definedName>
    <definedName name="IQ_OPEB_INCREASE_EFFECT_PBO_FOREIGN" hidden="1">"c3451"</definedName>
    <definedName name="IQ_OPEB_INCREASE_EFFECT_SERVICE_INT_COST" hidden="1">"c3449"</definedName>
    <definedName name="IQ_OPEB_INCREASE_EFFECT_SERVICE_INT_COST_DOM" hidden="1">"c3447"</definedName>
    <definedName name="IQ_OPEB_INCREASE_EFFECT_SERVICE_INT_COST_FOREIGN" hidden="1">"c3448"</definedName>
    <definedName name="IQ_OPEB_INTAN_ASSETS" hidden="1">"c3311"</definedName>
    <definedName name="IQ_OPEB_INTAN_ASSETS_DOM" hidden="1">"c3309"</definedName>
    <definedName name="IQ_OPEB_INTAN_ASSETS_FOREIGN" hidden="1">"c3310"</definedName>
    <definedName name="IQ_OPEB_INTEREST_COST" hidden="1">"c3395"</definedName>
    <definedName name="IQ_OPEB_INTEREST_COST_DOM" hidden="1">"c3393"</definedName>
    <definedName name="IQ_OPEB_INTEREST_COST_FOREIGN" hidden="1">"c3394"</definedName>
    <definedName name="IQ_OPEB_LT_ASSETS" hidden="1">"c5786"</definedName>
    <definedName name="IQ_OPEB_LT_ASSETS_DOM" hidden="1">"c5784"</definedName>
    <definedName name="IQ_OPEB_LT_ASSETS_FOREIGN" hidden="1">"c5785"</definedName>
    <definedName name="IQ_OPEB_LT_LIAB" hidden="1">"c5792"</definedName>
    <definedName name="IQ_OPEB_LT_LIAB_DOM" hidden="1">"c5790"</definedName>
    <definedName name="IQ_OPEB_LT_LIAB_FOREIGN" hidden="1">"c5791"</definedName>
    <definedName name="IQ_OPEB_NET_ASSET_RECOG" hidden="1">"c3326"</definedName>
    <definedName name="IQ_OPEB_NET_ASSET_RECOG_DOM" hidden="1">"c3324"</definedName>
    <definedName name="IQ_OPEB_NET_ASSET_RECOG_FOREIGN" hidden="1">"c3325"</definedName>
    <definedName name="IQ_OPEB_OBLIGATION_ACCUMULATED" hidden="1">"c3407"</definedName>
    <definedName name="IQ_OPEB_OBLIGATION_ACCUMULATED_DOM" hidden="1">"c3405"</definedName>
    <definedName name="IQ_OPEB_OBLIGATION_ACCUMULATED_FOREIGN" hidden="1">"c3406"</definedName>
    <definedName name="IQ_OPEB_OBLIGATION_ACQ" hidden="1">"c3380"</definedName>
    <definedName name="IQ_OPEB_OBLIGATION_ACQ_DOM" hidden="1">"c3378"</definedName>
    <definedName name="IQ_OPEB_OBLIGATION_ACQ_FOREIGN" hidden="1">"c3379"</definedName>
    <definedName name="IQ_OPEB_OBLIGATION_ACTUARIAL_GAIN_LOSS" hidden="1">"c3371"</definedName>
    <definedName name="IQ_OPEB_OBLIGATION_ACTUARIAL_GAIN_LOSS_DOM" hidden="1">"c3369"</definedName>
    <definedName name="IQ_OPEB_OBLIGATION_ACTUARIAL_GAIN_LOSS_FOREIGN" hidden="1">"c3370"</definedName>
    <definedName name="IQ_OPEB_OBLIGATION_BEG" hidden="1">"c3359"</definedName>
    <definedName name="IQ_OPEB_OBLIGATION_BEG_DOM" hidden="1">"c3357"</definedName>
    <definedName name="IQ_OPEB_OBLIGATION_BEG_FOREIGN" hidden="1">"c3358"</definedName>
    <definedName name="IQ_OPEB_OBLIGATION_CURTAIL" hidden="1">"c3383"</definedName>
    <definedName name="IQ_OPEB_OBLIGATION_CURTAIL_DOM" hidden="1">"c3381"</definedName>
    <definedName name="IQ_OPEB_OBLIGATION_CURTAIL_FOREIGN" hidden="1">"c3382"</definedName>
    <definedName name="IQ_OPEB_OBLIGATION_EMPLOYEE_CONTRIBUTIONS" hidden="1">"c3368"</definedName>
    <definedName name="IQ_OPEB_OBLIGATION_EMPLOYEE_CONTRIBUTIONS_DOM" hidden="1">"c3366"</definedName>
    <definedName name="IQ_OPEB_OBLIGATION_EMPLOYEE_CONTRIBUTIONS_FOREIGN" hidden="1">"c3367"</definedName>
    <definedName name="IQ_OPEB_OBLIGATION_FX_ADJ" hidden="1">"c3377"</definedName>
    <definedName name="IQ_OPEB_OBLIGATION_FX_ADJ_DOM" hidden="1">"c3375"</definedName>
    <definedName name="IQ_OPEB_OBLIGATION_FX_ADJ_FOREIGN" hidden="1">"c3376"</definedName>
    <definedName name="IQ_OPEB_OBLIGATION_INTEREST_COST" hidden="1">"c3365"</definedName>
    <definedName name="IQ_OPEB_OBLIGATION_INTEREST_COST_DOM" hidden="1">"c3363"</definedName>
    <definedName name="IQ_OPEB_OBLIGATION_INTEREST_COST_FOREIGN" hidden="1">"c3364"</definedName>
    <definedName name="IQ_OPEB_OBLIGATION_OTHER_PLAN_ADJ" hidden="1">"c3386"</definedName>
    <definedName name="IQ_OPEB_OBLIGATION_OTHER_PLAN_ADJ_DOM" hidden="1">"c3384"</definedName>
    <definedName name="IQ_OPEB_OBLIGATION_OTHER_PLAN_ADJ_FOREIGN" hidden="1">"c3385"</definedName>
    <definedName name="IQ_OPEB_OBLIGATION_PAID" hidden="1">"c3374"</definedName>
    <definedName name="IQ_OPEB_OBLIGATION_PAID_DOM" hidden="1">"c3372"</definedName>
    <definedName name="IQ_OPEB_OBLIGATION_PAID_FOREIGN" hidden="1">"c3373"</definedName>
    <definedName name="IQ_OPEB_OBLIGATION_PROJECTED" hidden="1">"c3389"</definedName>
    <definedName name="IQ_OPEB_OBLIGATION_PROJECTED_DOM" hidden="1">"c3387"</definedName>
    <definedName name="IQ_OPEB_OBLIGATION_PROJECTED_FOREIGN" hidden="1">"c3388"</definedName>
    <definedName name="IQ_OPEB_OBLIGATION_SERVICE_COST" hidden="1">"c3362"</definedName>
    <definedName name="IQ_OPEB_OBLIGATION_SERVICE_COST_DOM" hidden="1">"c3360"</definedName>
    <definedName name="IQ_OPEB_OBLIGATION_SERVICE_COST_FOREIGN" hidden="1">"c3361"</definedName>
    <definedName name="IQ_OPEB_OTHER" hidden="1">"c3317"</definedName>
    <definedName name="IQ_OPEB_OTHER_ADJ" hidden="1">"c3323"</definedName>
    <definedName name="IQ_OPEB_OTHER_ADJ_DOM" hidden="1">"c3321"</definedName>
    <definedName name="IQ_OPEB_OTHER_ADJ_FOREIGN" hidden="1">"c3322"</definedName>
    <definedName name="IQ_OPEB_OTHER_COST" hidden="1">"c3401"</definedName>
    <definedName name="IQ_OPEB_OTHER_COST_DOM" hidden="1">"c3399"</definedName>
    <definedName name="IQ_OPEB_OTHER_COST_FOREIGN" hidden="1">"c3400"</definedName>
    <definedName name="IQ_OPEB_OTHER_DOM" hidden="1">"c3315"</definedName>
    <definedName name="IQ_OPEB_OTHER_FOREIGN" hidden="1">"c3316"</definedName>
    <definedName name="IQ_OPEB_PBO_ASSUMED_RATE_RET_MAX" hidden="1">"c3440"</definedName>
    <definedName name="IQ_OPEB_PBO_ASSUMED_RATE_RET_MAX_DOM" hidden="1">"c3438"</definedName>
    <definedName name="IQ_OPEB_PBO_ASSUMED_RATE_RET_MAX_FOREIGN" hidden="1">"c3439"</definedName>
    <definedName name="IQ_OPEB_PBO_ASSUMED_RATE_RET_MIN" hidden="1">"c3437"</definedName>
    <definedName name="IQ_OPEB_PBO_ASSUMED_RATE_RET_MIN_DOM" hidden="1">"c3435"</definedName>
    <definedName name="IQ_OPEB_PBO_ASSUMED_RATE_RET_MIN_FOREIGN" hidden="1">"c3436"</definedName>
    <definedName name="IQ_OPEB_PBO_RATE_COMP_INCREASE_MAX" hidden="1">"c3446"</definedName>
    <definedName name="IQ_OPEB_PBO_RATE_COMP_INCREASE_MAX_DOM" hidden="1">"c3444"</definedName>
    <definedName name="IQ_OPEB_PBO_RATE_COMP_INCREASE_MAX_FOREIGN" hidden="1">"c3445"</definedName>
    <definedName name="IQ_OPEB_PBO_RATE_COMP_INCREASE_MIN" hidden="1">"c3443"</definedName>
    <definedName name="IQ_OPEB_PBO_RATE_COMP_INCREASE_MIN_DOM" hidden="1">"c3441"</definedName>
    <definedName name="IQ_OPEB_PBO_RATE_COMP_INCREASE_MIN_FOREIGN" hidden="1">"c3442"</definedName>
    <definedName name="IQ_OPEB_PREPAID_COST" hidden="1">"c3305"</definedName>
    <definedName name="IQ_OPEB_PREPAID_COST_DOM" hidden="1">"c3303"</definedName>
    <definedName name="IQ_OPEB_PREPAID_COST_FOREIGN" hidden="1">"c3304"</definedName>
    <definedName name="IQ_OPEB_PRIOR_SERVICE_NEXT" hidden="1">"c5777"</definedName>
    <definedName name="IQ_OPEB_PRIOR_SERVICE_NEXT_DOM" hidden="1">"c5775"</definedName>
    <definedName name="IQ_OPEB_PRIOR_SERVICE_NEXT_FOREIGN" hidden="1">"c5776"</definedName>
    <definedName name="IQ_OPEB_RATE_COMP_INCREASE_MAX" hidden="1">"c3428"</definedName>
    <definedName name="IQ_OPEB_RATE_COMP_INCREASE_MAX_DOM" hidden="1">"c3426"</definedName>
    <definedName name="IQ_OPEB_RATE_COMP_INCREASE_MAX_FOREIGN" hidden="1">"c3427"</definedName>
    <definedName name="IQ_OPEB_RATE_COMP_INCREASE_MIN" hidden="1">"c3425"</definedName>
    <definedName name="IQ_OPEB_RATE_COMP_INCREASE_MIN_DOM" hidden="1">"c3423"</definedName>
    <definedName name="IQ_OPEB_RATE_COMP_INCREASE_MIN_FOREIGN" hidden="1">"c3424"</definedName>
    <definedName name="IQ_OPEB_SERVICE_COST" hidden="1">"c3392"</definedName>
    <definedName name="IQ_OPEB_SERVICE_COST_DOM" hidden="1">"c3390"</definedName>
    <definedName name="IQ_OPEB_SERVICE_COST_FOREIGN" hidden="1">"c3391"</definedName>
    <definedName name="IQ_OPEB_TOTAL_COST" hidden="1">"c3404"</definedName>
    <definedName name="IQ_OPEB_TOTAL_COST_DOM" hidden="1">"c3402"</definedName>
    <definedName name="IQ_OPEB_TOTAL_COST_FOREIGN" hidden="1">"c3403"</definedName>
    <definedName name="IQ_OPEB_TRANSITION_NEXT" hidden="1">"c5780"</definedName>
    <definedName name="IQ_OPEB_TRANSITION_NEXT_DOM" hidden="1">"c5778"</definedName>
    <definedName name="IQ_OPEB_TRANSITION_NEXT_FOREIGN" hidden="1">"c5779"</definedName>
    <definedName name="IQ_OPEB_UNRECOG_PRIOR" hidden="1">"c3320"</definedName>
    <definedName name="IQ_OPEB_UNRECOG_PRIOR_DOM" hidden="1">"c3318"</definedName>
    <definedName name="IQ_OPEB_UNRECOG_PRIOR_FOREIGN" hidden="1">"c3319"</definedName>
    <definedName name="IQ_OPENPRICE" hidden="1">"c848"</definedName>
    <definedName name="IQ_OPER_INC" hidden="1">"c849"</definedName>
    <definedName name="IQ_OPER_INC_BR" hidden="1">"c850"</definedName>
    <definedName name="IQ_OPER_INC_FIN" hidden="1">"c851"</definedName>
    <definedName name="IQ_OPER_INC_INS" hidden="1">"c852"</definedName>
    <definedName name="IQ_OPER_INC_MARGIN" hidden="1">"c362"</definedName>
    <definedName name="IQ_OPER_INC_RE" hidden="1">"c6240"</definedName>
    <definedName name="IQ_OPER_INC_REIT" hidden="1">"c853"</definedName>
    <definedName name="IQ_OPER_INC_UTI" hidden="1">"c854"</definedName>
    <definedName name="IQ_OPERATING_EXP_AVG_ASSETS_FFIEC" hidden="1">"c13373"</definedName>
    <definedName name="IQ_OPERATING_INC_AVG_ASSETS_FFIEC" hidden="1">"c13368"</definedName>
    <definedName name="IQ_OPERATING_INC_TE_AVG_ASSETS_FFIEC" hidden="1">"c13360"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ABLE_END_OS" hidden="1">"c5804"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BEG_OS" hidden="1">"c5805"</definedName>
    <definedName name="IQ_OPTIONS_STRIKE_PRICE_CANCELLED" hidden="1">"c5807"</definedName>
    <definedName name="IQ_OPTIONS_STRIKE_PRICE_EXERCISABLE" hidden="1">"c5808"</definedName>
    <definedName name="IQ_OPTIONS_STRIKE_PRICE_EXERCISED" hidden="1">"c5806"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REO_1_4_RESIDENTIAL_FDIC" hidden="1">"c6454"</definedName>
    <definedName name="IQ_OREO_COMMERCIAL_RE_FDIC" hidden="1">"c6456"</definedName>
    <definedName name="IQ_OREO_CONSTRUCTION_DEVELOPMENT_FDIC" hidden="1">"c6457"</definedName>
    <definedName name="IQ_OREO_FARMLAND_FDIC" hidden="1">"c6458"</definedName>
    <definedName name="IQ_OREO_FFIEC" hidden="1">"c12831"</definedName>
    <definedName name="IQ_OREO_FOREIGN_FDIC" hidden="1">"c6460"</definedName>
    <definedName name="IQ_OREO_MULTI_FAMILY_RESIDENTIAL_FDIC" hidden="1">"c6455"</definedName>
    <definedName name="IQ_OREO_OTHER_FFIEC" hidden="1">"c12833"</definedName>
    <definedName name="IQ_OTHER_ADDITIONS_T1_FFIEC" hidden="1">"c13142"</definedName>
    <definedName name="IQ_OTHER_ADDITIONS_T2_FFIEC" hidden="1">"c13148"</definedName>
    <definedName name="IQ_OTHER_ADJUST_GROSS_LOANS" hidden="1">"c859"</definedName>
    <definedName name="IQ_OTHER_ADJUSTMENTS_COVERED" hidden="1">"c9961"</definedName>
    <definedName name="IQ_OTHER_ADJUSTMENTS_FFIEC" hidden="1">"c12972"</definedName>
    <definedName name="IQ_OTHER_ADJUSTMENTS_GROUP" hidden="1">"c9947"</definedName>
    <definedName name="IQ_OTHER_AMORT" hidden="1">"c5563"</definedName>
    <definedName name="IQ_OTHER_AMORT_BNK" hidden="1">"c5565"</definedName>
    <definedName name="IQ_OTHER_AMORT_BR" hidden="1">"c5566"</definedName>
    <definedName name="IQ_OTHER_AMORT_FIN" hidden="1">"c5567"</definedName>
    <definedName name="IQ_OTHER_AMORT_INS" hidden="1">"c5568"</definedName>
    <definedName name="IQ_OTHER_AMORT_RE" hidden="1">"c6287"</definedName>
    <definedName name="IQ_OTHER_AMORT_REIT" hidden="1">"c5569"</definedName>
    <definedName name="IQ_OTHER_AMORT_UTI" hidden="1">"c5570"</definedName>
    <definedName name="IQ_OTHER_ASSETS" hidden="1">"c860"</definedName>
    <definedName name="IQ_OTHER_ASSETS_BNK" hidden="1">"c861"</definedName>
    <definedName name="IQ_OTHER_ASSETS_BR" hidden="1">"c862"</definedName>
    <definedName name="IQ_OTHER_ASSETS_FDIC" hidden="1">"c6338"</definedName>
    <definedName name="IQ_OTHER_ASSETS_FFIEC" hidden="1">"c12848"</definedName>
    <definedName name="IQ_OTHER_ASSETS_FIN" hidden="1">"c863"</definedName>
    <definedName name="IQ_OTHER_ASSETS_INS" hidden="1">"c864"</definedName>
    <definedName name="IQ_OTHER_ASSETS_RE" hidden="1">"c6241"</definedName>
    <definedName name="IQ_OTHER_ASSETS_REIT" hidden="1">"c865"</definedName>
    <definedName name="IQ_OTHER_ASSETS_SERV_RIGHTS" hidden="1">"c2243"</definedName>
    <definedName name="IQ_OTHER_ASSETS_TOTAL_FFIEC" hidden="1">"c12841"</definedName>
    <definedName name="IQ_OTHER_ASSETS_UTI" hidden="1">"c866"</definedName>
    <definedName name="IQ_OTHER_BEARING_LIAB" hidden="1">"c1608"</definedName>
    <definedName name="IQ_OTHER_BEDS" hidden="1">"c8784"</definedName>
    <definedName name="IQ_OTHER_BENEFITS_OBLIGATION" hidden="1">"c867"</definedName>
    <definedName name="IQ_OTHER_BORROWED_FUNDS_FDIC" hidden="1">"c6345"</definedName>
    <definedName name="IQ_OTHER_BORROWED_MONEY_FFIEC" hidden="1">"c12862"</definedName>
    <definedName name="IQ_OTHER_BORROWED_MONEY_LT_FFIEC" hidden="1">"c12865"</definedName>
    <definedName name="IQ_OTHER_BORROWED_MONEY_ST_FFIEC" hidden="1">"c12864"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" hidden="1">"c6242"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INS" hidden="1">"c6021"</definedName>
    <definedName name="IQ_OTHER_CL_SUPPL_RE" hidden="1">"c6243"</definedName>
    <definedName name="IQ_OTHER_CL_SUPPL_REIT" hidden="1">"c882"</definedName>
    <definedName name="IQ_OTHER_CL_SUPPL_UTI" hidden="1">"c883"</definedName>
    <definedName name="IQ_OTHER_CL_UTI" hidden="1">"c884"</definedName>
    <definedName name="IQ_OTHER_COMPREHENSIVE_INCOME_FDIC" hidden="1">"c6503"</definedName>
    <definedName name="IQ_OTHER_COMPREHENSIVE_INCOME_FFIEC" hidden="1">"c12970"</definedName>
    <definedName name="IQ_OTHER_CONSTRUCTION_GROSS_LOANS_FFIEC" hidden="1">"c13403"</definedName>
    <definedName name="IQ_OTHER_CONSTRUCTION_LOANS_DUE_30_89_FFIEC" hidden="1">"c13258"</definedName>
    <definedName name="IQ_OTHER_CONSTRUCTION_LOANS_DUE_90_FFIEC" hidden="1">"c13286"</definedName>
    <definedName name="IQ_OTHER_CONSTRUCTION_LOANS_NON_ACCRUAL_FFIEC" hidden="1">"c13312"</definedName>
    <definedName name="IQ_OTHER_CONSTRUCTION_LOANS_UNUSED_FFIEC" hidden="1">"c13245"</definedName>
    <definedName name="IQ_OTHER_CONSTRUCTION_RISK_BASED_FFIEC" hidden="1">"c13424"</definedName>
    <definedName name="IQ_OTHER_CONSUMER_LL_REC_FFIEC" hidden="1">"c12891"</definedName>
    <definedName name="IQ_OTHER_CONSUMER_LOANS_FFIEC" hidden="1">"c12824"</definedName>
    <definedName name="IQ_OTHER_CONSUMER_LOANS_TRADING_DOM_FFIEC" hidden="1">"c12935"</definedName>
    <definedName name="IQ_OTHER_CURRENT_ASSETS" hidden="1">"c868"</definedName>
    <definedName name="IQ_OTHER_CURRENT_LIAB" hidden="1">"c877"</definedName>
    <definedName name="IQ_OTHER_DEBT" hidden="1">"c2507"</definedName>
    <definedName name="IQ_OTHER_DEBT_PCT" hidden="1">"c2508"</definedName>
    <definedName name="IQ_OTHER_DEBT_SEC_DOM_AVAIL_SALE_FFIEC" hidden="1">"c12803"</definedName>
    <definedName name="IQ_OTHER_DEBT_SEC_FOREIGN_AVAIL_SALE_FFIEC" hidden="1">"c12804"</definedName>
    <definedName name="IQ_OTHER_DEBT_SEC_INVEST_SECURITIES_FFIEC" hidden="1">"c13462"</definedName>
    <definedName name="IQ_OTHER_DEBT_SEC_TRADING_DOM_FFIEC" hidden="1">"c12924"</definedName>
    <definedName name="IQ_OTHER_DEBT_SEC_TRADING_FFIEC" hidden="1">"c12819"</definedName>
    <definedName name="IQ_OTHER_DEBT_SECURITIES_DOM_FFIEC" hidden="1">"c12789"</definedName>
    <definedName name="IQ_OTHER_DEBT_SECURITIES_FOREIGN_FFIEC" hidden="1">"c12790"</definedName>
    <definedName name="IQ_OTHER_DEDUCTIONS_LEVERAGE_RATIO_FFIEC" hidden="1">"c13158"</definedName>
    <definedName name="IQ_OTHER_DEP" hidden="1">"c885"</definedName>
    <definedName name="IQ_OTHER_DEPOSITORY_INSTITUTIONS_LOANS_FDIC" hidden="1">"c6436"</definedName>
    <definedName name="IQ_OTHER_DEPOSITORY_INSTITUTIONS_TOTAL_LOANS_FOREIGN_FDIC" hidden="1">"c6442"</definedName>
    <definedName name="IQ_OTHER_DEPOSITS_FFIEC" hidden="1">"c12994"</definedName>
    <definedName name="IQ_OTHER_DERIVATIVES_BENEFICIARY_FFIEC" hidden="1">"c13122"</definedName>
    <definedName name="IQ_OTHER_DERIVATIVES_GUARANTOR_FFIEC" hidden="1">"c13115"</definedName>
    <definedName name="IQ_OTHER_DOMESTIC_DEBT_SECURITIES_FDIC" hidden="1">"c6302"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CAPITAL_COMPS_FFIEC" hidden="1">"c12880"</definedName>
    <definedName name="IQ_OTHER_EQUITY_FFIEC" hidden="1">"c12879"</definedName>
    <definedName name="IQ_OTHER_EQUITY_FIN" hidden="1">"c889"</definedName>
    <definedName name="IQ_OTHER_EQUITY_INS" hidden="1">"c890"</definedName>
    <definedName name="IQ_OTHER_EQUITY_RE" hidden="1">"c6244"</definedName>
    <definedName name="IQ_OTHER_EQUITY_REIT" hidden="1">"c891"</definedName>
    <definedName name="IQ_OTHER_EQUITY_UTI" hidden="1">"c892"</definedName>
    <definedName name="IQ_OTHER_EXP_OPERATING_INC_FFIEC" hidden="1">"c13381"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" hidden="1">"c6245"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" hidden="1">"c6246"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FOREIGN_LOANS_FOREIGN_FFIEC" hidden="1">"c13482"</definedName>
    <definedName name="IQ_OTHER_INSURANCE_FEES_FDIC" hidden="1">"c6672"</definedName>
    <definedName name="IQ_OTHER_INSURANCE_PREMIUMS_FFIEC" hidden="1">"c13071"</definedName>
    <definedName name="IQ_OTHER_INT_EXPENSE_FFIEC" hidden="1">"c12999"</definedName>
    <definedName name="IQ_OTHER_INT_INCOME_FFIEC" hidden="1">"c12988"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" hidden="1">"c6247"</definedName>
    <definedName name="IQ_OTHER_INTAN_REIT" hidden="1">"c912"</definedName>
    <definedName name="IQ_OTHER_INTAN_UTI" hidden="1">"c913"</definedName>
    <definedName name="IQ_OTHER_INTANGIBLE_ASSETS_FFIEC" hidden="1">"c12837"</definedName>
    <definedName name="IQ_OTHER_INTANGIBLE_ASSETS_TOT_FFIEC" hidden="1">"c12840"</definedName>
    <definedName name="IQ_OTHER_INTANGIBLE_FDIC" hidden="1">"c6337"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" hidden="1">"c6248"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" hidden="1">"c6249"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"c916"</definedName>
    <definedName name="IQ_OTHER_LEASES_DUE_30_89_FFIEC" hidden="1">"c13278"</definedName>
    <definedName name="IQ_OTHER_LEASES_DUE_90_FFIEC" hidden="1">"c13304"</definedName>
    <definedName name="IQ_OTHER_LEASES_LL_REC_FFIEC" hidden="1">"c12896"</definedName>
    <definedName name="IQ_OTHER_LEASES_NON_ACCRUAL_FFIEC" hidden="1">"c13330"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" hidden="1">"c6250"</definedName>
    <definedName name="IQ_OTHER_LIAB_LT_REIT" hidden="1">"c940"</definedName>
    <definedName name="IQ_OTHER_LIAB_LT_UTI" hidden="1">"c941"</definedName>
    <definedName name="IQ_OTHER_LIAB_RE" hidden="1">"c6251"</definedName>
    <definedName name="IQ_OTHER_LIAB_REIT" hidden="1">"c942"</definedName>
    <definedName name="IQ_OTHER_LIAB_UTI" hidden="1">"c943"</definedName>
    <definedName name="IQ_OTHER_LIAB_WRITTEN" hidden="1">"c944"</definedName>
    <definedName name="IQ_OTHER_LIABILITIES_FDIC" hidden="1">"c6347"</definedName>
    <definedName name="IQ_OTHER_LIABILITIES_FFIEC" hidden="1">"c12872"</definedName>
    <definedName name="IQ_OTHER_LIABILITIES_TOTAL_FFIEC" hidden="1">"c12869"</definedName>
    <definedName name="IQ_OTHER_LL_REC_FFIEC" hidden="1">"c12894"</definedName>
    <definedName name="IQ_OTHER_LOANS" hidden="1">"c945"</definedName>
    <definedName name="IQ_OTHER_LOANS_CHARGE_OFFS_FDIC" hidden="1">"c6601"</definedName>
    <definedName name="IQ_OTHER_LOANS_DUE_30_89_FFIEC" hidden="1">"c13275"</definedName>
    <definedName name="IQ_OTHER_LOANS_DUE_90_FFIEC" hidden="1">"c13301"</definedName>
    <definedName name="IQ_OTHER_LOANS_FFIEC" hidden="1">"c12825"</definedName>
    <definedName name="IQ_OTHER_LOANS_FOREIGN_FDIC" hidden="1">"c6446"</definedName>
    <definedName name="IQ_OTHER_LOANS_GROSS_LOANS_FFIEC" hidden="1">"c13414"</definedName>
    <definedName name="IQ_OTHER_LOANS_INDIVIDUALS_CHARGE_OFFS_FFIEC" hidden="1">"c13181"</definedName>
    <definedName name="IQ_OTHER_LOANS_INDIVIDUALS_DUE_30_89_FFIEC" hidden="1">"c13273"</definedName>
    <definedName name="IQ_OTHER_LOANS_INDIVIDUALS_DUE_90_FFIEC" hidden="1">"c13299"</definedName>
    <definedName name="IQ_OTHER_LOANS_INDIVIDUALS_NON_ACCRUAL_FFIEC" hidden="1">"c13325"</definedName>
    <definedName name="IQ_OTHER_LOANS_INDIVIDUALS_RECOV_FFIEC" hidden="1">"c13203"</definedName>
    <definedName name="IQ_OTHER_LOANS_LEASES_FDIC" hidden="1">"c6322"</definedName>
    <definedName name="IQ_OTHER_LOANS_LL_REC_DOM_FFIEC" hidden="1">"c12914"</definedName>
    <definedName name="IQ_OTHER_LOANS_NET_CHARGE_OFFS_FDIC" hidden="1">"c6639"</definedName>
    <definedName name="IQ_OTHER_LOANS_NON_ACCRUAL_FFIEC" hidden="1">"c13327"</definedName>
    <definedName name="IQ_OTHER_LOANS_RECOVERIES_FDIC" hidden="1">"c6620"</definedName>
    <definedName name="IQ_OTHER_LOANS_RISK_BASED_FFIEC" hidden="1">"c13435"</definedName>
    <definedName name="IQ_OTHER_LOANS_TOTAL_FDIC" hidden="1">"c6432"</definedName>
    <definedName name="IQ_OTHER_LOANS_TRADING_DOM_FFIEC" hidden="1">"c12936"</definedName>
    <definedName name="IQ_OTHER_LONG_TERM" hidden="1">"c946"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" hidden="1">"c6252"</definedName>
    <definedName name="IQ_OTHER_LT_ASSETS_REIT" hidden="1">"c951"</definedName>
    <definedName name="IQ_OTHER_LT_ASSETS_UTI" hidden="1">"c952"</definedName>
    <definedName name="IQ_OTHER_MBS_AVAIL_SALE_FFIEC" hidden="1">"c12801"</definedName>
    <definedName name="IQ_OTHER_MBS_FFIEC" hidden="1">"c12787"</definedName>
    <definedName name="IQ_OTHER_MBS_ISSUED_FNMA_GNMA_TRADING_DOM_FFIEC" hidden="1">"c12922"</definedName>
    <definedName name="IQ_OTHER_MBS_ISSUED_FNMA_GNMA_TRADING_FFIEC" hidden="1">"c12817"</definedName>
    <definedName name="IQ_OTHER_MBS_TRADING_DOM_FFIEC" hidden="1">"c12923"</definedName>
    <definedName name="IQ_OTHER_MBS_TRADING_FFIEC" hidden="1">"c12818"</definedName>
    <definedName name="IQ_OTHER_NET" hidden="1">"c959"</definedName>
    <definedName name="IQ_OTHER_NON_INT_ALLOCATIONS_FFIEC" hidden="1">"c13065"</definedName>
    <definedName name="IQ_OTHER_NON_INT_EXP" hidden="1">"c953"</definedName>
    <definedName name="IQ_OTHER_NON_INT_EXP_FDIC" hidden="1">"c6578"</definedName>
    <definedName name="IQ_OTHER_NON_INT_EXP_FFIEC" hidden="1">"c13027"</definedName>
    <definedName name="IQ_OTHER_NON_INT_EXP_TOTAL" hidden="1">"c954"</definedName>
    <definedName name="IQ_OTHER_NON_INT_EXPENSE_FDIC" hidden="1">"c6679"</definedName>
    <definedName name="IQ_OTHER_NON_INT_INC" hidden="1">"c955"</definedName>
    <definedName name="IQ_OTHER_NON_INT_INC_FDIC" hidden="1">"c6676"</definedName>
    <definedName name="IQ_OTHER_NON_INT_INC_OPERATING_INC_FFIEC" hidden="1">"c13392"</definedName>
    <definedName name="IQ_OTHER_NON_INT_INCOME_FFIEC" hidden="1">"c13016"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" hidden="1">"c6253"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" hidden="1">"c6254"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NONFARM_NONRES_GROSS_LOANS_FFIEC" hidden="1">"c13407"</definedName>
    <definedName name="IQ_OTHER_NONFARM_NONRES_LL_REC_DOM_FFIEC" hidden="1">"c12907"</definedName>
    <definedName name="IQ_OTHER_NONFARM_NONRES_RISK_BASED_FFIEC" hidden="1">"c13428"</definedName>
    <definedName name="IQ_OTHER_OFF_BS_ITEMS_FFIEC" hidden="1">"c13126"</definedName>
    <definedName name="IQ_OTHER_OFF_BS_LIAB_FDIC" hidden="1">"c6533"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" hidden="1">"c6255"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" hidden="1">"c6256"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" hidden="1">"c6257"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" hidden="1">"c6258"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ABLE_END_OS" hidden="1">"c5814"</definedName>
    <definedName name="IQ_OTHER_OPTIONS_EXERCISED" hidden="1">"c2688"</definedName>
    <definedName name="IQ_OTHER_OPTIONS_GRANTED" hidden="1">"c2687"</definedName>
    <definedName name="IQ_OTHER_OPTIONS_STRIKE_PRICE_BEG_OS" hidden="1">"c5815"</definedName>
    <definedName name="IQ_OTHER_OPTIONS_STRIKE_PRICE_CANCELLED" hidden="1">"c5817"</definedName>
    <definedName name="IQ_OTHER_OPTIONS_STRIKE_PRICE_EXERCISABLE" hidden="1">"c5818"</definedName>
    <definedName name="IQ_OTHER_OPTIONS_STRIKE_PRICE_EXERCISED" hidden="1">"c5816"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PROP" hidden="1">"c8764"</definedName>
    <definedName name="IQ_OTHER_RE_OWNED_FDIC" hidden="1">"c6330"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" hidden="1">"c6259"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" hidden="1">"c6260"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"c1010"</definedName>
    <definedName name="IQ_OTHER_REVOL_CREDIT_CONSUMER_LOANS_FFIEC" hidden="1">"c12823"</definedName>
    <definedName name="IQ_OTHER_REVOLVING_CREDIT_LL_REC_FFIEC" hidden="1">"c12890"</definedName>
    <definedName name="IQ_OTHER_REVOLVING_CREDIT_LOANS_TRADING_DOM_FFIEC" hidden="1">"c12934"</definedName>
    <definedName name="IQ_OTHER_ROOMS" hidden="1">"c8788"</definedName>
    <definedName name="IQ_OTHER_SAVINGS_DEPOSITS_FDIC" hidden="1">"c6554"</definedName>
    <definedName name="IQ_OTHER_SQ_FT" hidden="1">"c8780"</definedName>
    <definedName name="IQ_OTHER_STRIKE_PRICE_GRANTED" hidden="1">"c2692"</definedName>
    <definedName name="IQ_OTHER_TRADING_ASSETS_FFIEC" hidden="1">"c12826"</definedName>
    <definedName name="IQ_OTHER_TRADING_ASSETS_TOTAL_FFIEC" hidden="1">"c12937"</definedName>
    <definedName name="IQ_OTHER_TRADING_LIABILITIES_FFIEC" hidden="1">"c12860"</definedName>
    <definedName name="IQ_OTHER_TRANSACTIONS_FDIC" hidden="1">"c6504"</definedName>
    <definedName name="IQ_OTHER_UNDRAWN" hidden="1">"c2522"</definedName>
    <definedName name="IQ_OTHER_UNITS" hidden="1">"c8772"</definedName>
    <definedName name="IQ_OTHER_UNUSED_COMMITMENTS_FDIC" hidden="1">"c6530"</definedName>
    <definedName name="IQ_OTHER_UNUSED_FFIEC" hidden="1">"c13248"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" hidden="1">"c6282"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" hidden="1">"c6281"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"c1022"</definedName>
    <definedName name="IQ_OUTSTANDING_FILING_DATE" hidden="1">"c1023"</definedName>
    <definedName name="IQ_OVER_FIFETEEN_YEAR_MORTGAGE_PASS_THROUGHS_FDIC" hidden="1">"c6416"</definedName>
    <definedName name="IQ_OVER_FIFTEEN_YEAR_FIXED_AND_FLOATING_RATE_FDIC" hidden="1">"c6424"</definedName>
    <definedName name="IQ_OVER_THREE_YEARS_FDIC" hidden="1">"c6418"</definedName>
    <definedName name="IQ_OVERHEAD_EXP_AVG_ASSETS_FFIEC" hidden="1">"c13361"</definedName>
    <definedName name="IQ_OVERHEAD_EXP_REV_FFIEC" hidden="1">"c13494"</definedName>
    <definedName name="IQ_OVERHEAD_NON_INT_INC_AVG_ASSETS_FFIEC" hidden="1">"c13374"</definedName>
    <definedName name="IQ_OVERHEAD_NON_INT_OPERATING_INC_FFIEC" hidden="1">"c13393"</definedName>
    <definedName name="IQ_OVERHEAD_OPERATING_INC_FFIEC" hidden="1">"c13378"</definedName>
    <definedName name="IQ_OWNER_OCCUPIED_GROSS_LOANS_FFIEC" hidden="1">"c13406"</definedName>
    <definedName name="IQ_OWNER_OCCUPIED_LOANS_RISK_BASED_FFIEC" hidden="1">"c13427"</definedName>
    <definedName name="IQ_OWNER_OCCUPIED_NONFARM_NONRES_LL_REC_DOM_FFIEC" hidden="1">"c12906"</definedName>
    <definedName name="IQ_OWNERSHIP" hidden="1">"c2160"</definedName>
    <definedName name="IQ_PART_TIME" hidden="1">"c1024"</definedName>
    <definedName name="IQ_PARTICIPATION_POOLS_RESIDENTIAL_MORTGAGES_FDIC" hidden="1">"c6403"</definedName>
    <definedName name="IQ_PARTICIPATIONS_ACCEPTANCES_FFIEC" hidden="1">"c13254"</definedName>
    <definedName name="IQ_PARTNERSHIP_INC_RE" hidden="1">"c12039"</definedName>
    <definedName name="IQ_PASS_THROUGH_FNMA_GNMA_TRADING_FFIEC" hidden="1">"c12816"</definedName>
    <definedName name="IQ_PAST_DUE_30_1_4_FAMILY_LOANS_FDIC" hidden="1">"c6693"</definedName>
    <definedName name="IQ_PAST_DUE_30_AUTO_LOANS_FDIC" hidden="1">"c6687"</definedName>
    <definedName name="IQ_PAST_DUE_30_CL_LOANS_FDIC" hidden="1">"c6688"</definedName>
    <definedName name="IQ_PAST_DUE_30_CREDIT_CARDS_RECEIVABLES_FDIC" hidden="1">"c6690"</definedName>
    <definedName name="IQ_PAST_DUE_30_HOME_EQUITY_LINES_FDIC" hidden="1">"c6691"</definedName>
    <definedName name="IQ_PAST_DUE_30_OTHER_CONSUMER_LOANS_FDIC" hidden="1">"c6689"</definedName>
    <definedName name="IQ_PAST_DUE_30_OTHER_LOANS_FDIC" hidden="1">"c6692"</definedName>
    <definedName name="IQ_PAST_DUE_90_1_4_FAMILY_LOANS_FDIC" hidden="1">"c6700"</definedName>
    <definedName name="IQ_PAST_DUE_90_AUTO_LOANS_FDIC" hidden="1">"c6694"</definedName>
    <definedName name="IQ_PAST_DUE_90_CL_LOANS_FDIC" hidden="1">"c6695"</definedName>
    <definedName name="IQ_PAST_DUE_90_CREDIT_CARDS_RECEIVABLES_FDIC" hidden="1">"c6697"</definedName>
    <definedName name="IQ_PAST_DUE_90_HOME_EQUITY_LINES_FDIC" hidden="1">"c6698"</definedName>
    <definedName name="IQ_PAST_DUE_90_OTHER_CONSUMER_LOANS_FDIC" hidden="1">"c6696"</definedName>
    <definedName name="IQ_PAST_DUE_90_OTHER_LOANS_FDIC" hidden="1">"c6699"</definedName>
    <definedName name="IQ_PAST_DUE_ALLOW_GROSS_LOANS_FFIEC" hidden="1">"c13416"</definedName>
    <definedName name="IQ_PAY_ACCRUED" hidden="1">"c8"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EXCL_FWD_CIQ" hidden="1">"c4042"</definedName>
    <definedName name="IQ_PE_EXCL_FWD_REUT" hidden="1">"c4049"</definedName>
    <definedName name="IQ_PE_NORMALIZED" hidden="1">"c2207"</definedName>
    <definedName name="IQ_PE_RATIO" hidden="1">"c1610"</definedName>
    <definedName name="IQ_PEG_FWD" hidden="1">"c1863"</definedName>
    <definedName name="IQ_PEG_FWD_CIQ" hidden="1">"c4045"</definedName>
    <definedName name="IQ_PEG_FWD_REUT" hidden="1">"c4052"</definedName>
    <definedName name="IQ_PENSION" hidden="1">"c1031"</definedName>
    <definedName name="IQ_PENSION_ACCRUED_LIAB" hidden="1">"c3134"</definedName>
    <definedName name="IQ_PENSION_ACCRUED_LIAB_DOM" hidden="1">"c3132"</definedName>
    <definedName name="IQ_PENSION_ACCRUED_LIAB_FOREIGN" hidden="1">"c3133"</definedName>
    <definedName name="IQ_PENSION_ACCUM_OTHER_CI" hidden="1">"c3140"</definedName>
    <definedName name="IQ_PENSION_ACCUM_OTHER_CI_DOM" hidden="1">"c3138"</definedName>
    <definedName name="IQ_PENSION_ACCUM_OTHER_CI_FOREIGN" hidden="1">"c3139"</definedName>
    <definedName name="IQ_PENSION_ACCUMULATED_OBLIGATION" hidden="1">"c3570"</definedName>
    <definedName name="IQ_PENSION_ACCUMULATED_OBLIGATION_DOMESTIC" hidden="1">"c3568"</definedName>
    <definedName name="IQ_PENSION_ACCUMULATED_OBLIGATION_FOREIGN" hidden="1">"c3569"</definedName>
    <definedName name="IQ_PENSION_ACT_NEXT" hidden="1">"c5738"</definedName>
    <definedName name="IQ_PENSION_ACT_NEXT_DOM" hidden="1">"c5736"</definedName>
    <definedName name="IQ_PENSION_ACT_NEXT_FOREIGN" hidden="1">"c5737"</definedName>
    <definedName name="IQ_PENSION_AMT_RECOG_NEXT_DOM" hidden="1">"c5745"</definedName>
    <definedName name="IQ_PENSION_AMT_RECOG_NEXT_FOREIGN" hidden="1">"c5746"</definedName>
    <definedName name="IQ_PENSION_AMT_RECOG_PERIOD" hidden="1">"c5747"</definedName>
    <definedName name="IQ_PENSION_ASSETS" hidden="1">"c3182"</definedName>
    <definedName name="IQ_PENSION_ASSETS_ACQ" hidden="1">"c3173"</definedName>
    <definedName name="IQ_PENSION_ASSETS_ACQ_DOM" hidden="1">"c3171"</definedName>
    <definedName name="IQ_PENSION_ASSETS_ACQ_FOREIGN" hidden="1">"c3172"</definedName>
    <definedName name="IQ_PENSION_ASSETS_ACTUAL_RETURN" hidden="1">"c3158"</definedName>
    <definedName name="IQ_PENSION_ASSETS_ACTUAL_RETURN_DOM" hidden="1">"c3156"</definedName>
    <definedName name="IQ_PENSION_ASSETS_ACTUAL_RETURN_FOREIGN" hidden="1">"c3157"</definedName>
    <definedName name="IQ_PENSION_ASSETS_BEG" hidden="1">"c3155"</definedName>
    <definedName name="IQ_PENSION_ASSETS_BEG_DOM" hidden="1">"c3153"</definedName>
    <definedName name="IQ_PENSION_ASSETS_BEG_FOREIGN" hidden="1">"c3154"</definedName>
    <definedName name="IQ_PENSION_ASSETS_BENEFITS_PAID" hidden="1">"c3167"</definedName>
    <definedName name="IQ_PENSION_ASSETS_BENEFITS_PAID_DOM" hidden="1">"c3165"</definedName>
    <definedName name="IQ_PENSION_ASSETS_BENEFITS_PAID_FOREIGN" hidden="1">"c3166"</definedName>
    <definedName name="IQ_PENSION_ASSETS_CURTAIL" hidden="1">"c3176"</definedName>
    <definedName name="IQ_PENSION_ASSETS_CURTAIL_DOM" hidden="1">"c3174"</definedName>
    <definedName name="IQ_PENSION_ASSETS_CURTAIL_FOREIGN" hidden="1">"c3175"</definedName>
    <definedName name="IQ_PENSION_ASSETS_DOM" hidden="1">"c3180"</definedName>
    <definedName name="IQ_PENSION_ASSETS_EMPLOYER_CONTRIBUTIONS" hidden="1">"c3161"</definedName>
    <definedName name="IQ_PENSION_ASSETS_EMPLOYER_CONTRIBUTIONS_DOM" hidden="1">"c3159"</definedName>
    <definedName name="IQ_PENSION_ASSETS_EMPLOYER_CONTRIBUTIONS_FOREIGN" hidden="1">"c3160"</definedName>
    <definedName name="IQ_PENSION_ASSETS_FOREIGN" hidden="1">"c3181"</definedName>
    <definedName name="IQ_PENSION_ASSETS_FX_ADJ" hidden="1">"c3170"</definedName>
    <definedName name="IQ_PENSION_ASSETS_FX_ADJ_DOM" hidden="1">"c3168"</definedName>
    <definedName name="IQ_PENSION_ASSETS_FX_ADJ_FOREIGN" hidden="1">"c3169"</definedName>
    <definedName name="IQ_PENSION_ASSETS_OTHER_PLAN_ADJ" hidden="1">"c3179"</definedName>
    <definedName name="IQ_PENSION_ASSETS_OTHER_PLAN_ADJ_DOM" hidden="1">"c3177"</definedName>
    <definedName name="IQ_PENSION_ASSETS_OTHER_PLAN_ADJ_FOREIGN" hidden="1">"c3178"</definedName>
    <definedName name="IQ_PENSION_ASSETS_PARTICIP_CONTRIBUTIONS" hidden="1">"c3164"</definedName>
    <definedName name="IQ_PENSION_ASSETS_PARTICIP_CONTRIBUTIONS_DOM" hidden="1">"c3162"</definedName>
    <definedName name="IQ_PENSION_ASSETS_PARTICIP_CONTRIBUTIONS_FOREIGN" hidden="1">"c3163"</definedName>
    <definedName name="IQ_PENSION_BENEFIT_INFO_DATE" hidden="1">"c3230"</definedName>
    <definedName name="IQ_PENSION_BENEFIT_INFO_DATE_DOM" hidden="1">"c3228"</definedName>
    <definedName name="IQ_PENSION_BENEFIT_INFO_DATE_FOREIGN" hidden="1">"c3229"</definedName>
    <definedName name="IQ_PENSION_BREAKDOWN_EQ" hidden="1">"c3101"</definedName>
    <definedName name="IQ_PENSION_BREAKDOWN_EQ_DOM" hidden="1">"c3099"</definedName>
    <definedName name="IQ_PENSION_BREAKDOWN_EQ_FOREIGN" hidden="1">"c3100"</definedName>
    <definedName name="IQ_PENSION_BREAKDOWN_FI" hidden="1">"c3104"</definedName>
    <definedName name="IQ_PENSION_BREAKDOWN_FI_DOM" hidden="1">"c3102"</definedName>
    <definedName name="IQ_PENSION_BREAKDOWN_FI_FOREIGN" hidden="1">"c3103"</definedName>
    <definedName name="IQ_PENSION_BREAKDOWN_OTHER" hidden="1">"c3110"</definedName>
    <definedName name="IQ_PENSION_BREAKDOWN_OTHER_DOM" hidden="1">"c3108"</definedName>
    <definedName name="IQ_PENSION_BREAKDOWN_OTHER_FOREIGN" hidden="1">"c3109"</definedName>
    <definedName name="IQ_PENSION_BREAKDOWN_PCT_EQ" hidden="1">"c3089"</definedName>
    <definedName name="IQ_PENSION_BREAKDOWN_PCT_EQ_DOM" hidden="1">"c3087"</definedName>
    <definedName name="IQ_PENSION_BREAKDOWN_PCT_EQ_FOREIGN" hidden="1">"c3088"</definedName>
    <definedName name="IQ_PENSION_BREAKDOWN_PCT_FI" hidden="1">"c3092"</definedName>
    <definedName name="IQ_PENSION_BREAKDOWN_PCT_FI_DOM" hidden="1">"c3090"</definedName>
    <definedName name="IQ_PENSION_BREAKDOWN_PCT_FI_FOREIGN" hidden="1">"c3091"</definedName>
    <definedName name="IQ_PENSION_BREAKDOWN_PCT_OTHER" hidden="1">"c3098"</definedName>
    <definedName name="IQ_PENSION_BREAKDOWN_PCT_OTHER_DOM" hidden="1">"c3096"</definedName>
    <definedName name="IQ_PENSION_BREAKDOWN_PCT_OTHER_FOREIGN" hidden="1">"c3097"</definedName>
    <definedName name="IQ_PENSION_BREAKDOWN_PCT_RE" hidden="1">"c3095"</definedName>
    <definedName name="IQ_PENSION_BREAKDOWN_PCT_RE_DOM" hidden="1">"c3093"</definedName>
    <definedName name="IQ_PENSION_BREAKDOWN_PCT_RE_FOREIGN" hidden="1">"c3094"</definedName>
    <definedName name="IQ_PENSION_BREAKDOWN_RE" hidden="1">"c3107"</definedName>
    <definedName name="IQ_PENSION_BREAKDOWN_RE_DOM" hidden="1">"c3105"</definedName>
    <definedName name="IQ_PENSION_BREAKDOWN_RE_FOREIGN" hidden="1">"c3106"</definedName>
    <definedName name="IQ_PENSION_CI_ACT" hidden="1">"c5723"</definedName>
    <definedName name="IQ_PENSION_CI_ACT_DOM" hidden="1">"c5721"</definedName>
    <definedName name="IQ_PENSION_CI_ACT_FOREIGN" hidden="1">"c5722"</definedName>
    <definedName name="IQ_PENSION_CI_NET_AMT_RECOG" hidden="1">"c5735"</definedName>
    <definedName name="IQ_PENSION_CI_NET_AMT_RECOG_DOM" hidden="1">"c5733"</definedName>
    <definedName name="IQ_PENSION_CI_NET_AMT_RECOG_FOREIGN" hidden="1">"c5734"</definedName>
    <definedName name="IQ_PENSION_CI_OTHER_MISC_ADJ" hidden="1">"c5732"</definedName>
    <definedName name="IQ_PENSION_CI_OTHER_MISC_ADJ_DOM" hidden="1">"c5730"</definedName>
    <definedName name="IQ_PENSION_CI_OTHER_MISC_ADJ_FOREIGN" hidden="1">"c5731"</definedName>
    <definedName name="IQ_PENSION_CI_PRIOR_SERVICE" hidden="1">"c5726"</definedName>
    <definedName name="IQ_PENSION_CI_PRIOR_SERVICE_DOM" hidden="1">"c5724"</definedName>
    <definedName name="IQ_PENSION_CI_PRIOR_SERVICE_FOREIGN" hidden="1">"c5725"</definedName>
    <definedName name="IQ_PENSION_CI_TRANSITION" hidden="1">"c5729"</definedName>
    <definedName name="IQ_PENSION_CI_TRANSITION_DOM" hidden="1">"c5727"</definedName>
    <definedName name="IQ_PENSION_CI_TRANSITION_FOREIGN" hidden="1">"c5728"</definedName>
    <definedName name="IQ_PENSION_CL" hidden="1">"c5753"</definedName>
    <definedName name="IQ_PENSION_CL_DOM" hidden="1">"c5751"</definedName>
    <definedName name="IQ_PENSION_CL_FOREIGN" hidden="1">"c5752"</definedName>
    <definedName name="IQ_PENSION_CONTRIBUTION_TOTAL_COST" hidden="1">"c3559"</definedName>
    <definedName name="IQ_PENSION_DISC_RATE_MAX" hidden="1">"c3236"</definedName>
    <definedName name="IQ_PENSION_DISC_RATE_MAX_DOM" hidden="1">"c3234"</definedName>
    <definedName name="IQ_PENSION_DISC_RATE_MAX_FOREIGN" hidden="1">"c3235"</definedName>
    <definedName name="IQ_PENSION_DISC_RATE_MIN" hidden="1">"c3233"</definedName>
    <definedName name="IQ_PENSION_DISC_RATE_MIN_DOM" hidden="1">"c3231"</definedName>
    <definedName name="IQ_PENSION_DISC_RATE_MIN_FOREIGN" hidden="1">"c3232"</definedName>
    <definedName name="IQ_PENSION_DISCOUNT_RATE_DOMESTIC" hidden="1">"c3573"</definedName>
    <definedName name="IQ_PENSION_DISCOUNT_RATE_FOREIGN" hidden="1">"c3574"</definedName>
    <definedName name="IQ_PENSION_EST_BENEFIT_1YR" hidden="1">"c3113"</definedName>
    <definedName name="IQ_PENSION_EST_BENEFIT_1YR_DOM" hidden="1">"c3111"</definedName>
    <definedName name="IQ_PENSION_EST_BENEFIT_1YR_FOREIGN" hidden="1">"c3112"</definedName>
    <definedName name="IQ_PENSION_EST_BENEFIT_2YR" hidden="1">"c3116"</definedName>
    <definedName name="IQ_PENSION_EST_BENEFIT_2YR_DOM" hidden="1">"c3114"</definedName>
    <definedName name="IQ_PENSION_EST_BENEFIT_2YR_FOREIGN" hidden="1">"c3115"</definedName>
    <definedName name="IQ_PENSION_EST_BENEFIT_3YR" hidden="1">"c3119"</definedName>
    <definedName name="IQ_PENSION_EST_BENEFIT_3YR_DOM" hidden="1">"c3117"</definedName>
    <definedName name="IQ_PENSION_EST_BENEFIT_3YR_FOREIGN" hidden="1">"c3118"</definedName>
    <definedName name="IQ_PENSION_EST_BENEFIT_4YR" hidden="1">"c3122"</definedName>
    <definedName name="IQ_PENSION_EST_BENEFIT_4YR_DOM" hidden="1">"c3120"</definedName>
    <definedName name="IQ_PENSION_EST_BENEFIT_4YR_FOREIGN" hidden="1">"c3121"</definedName>
    <definedName name="IQ_PENSION_EST_BENEFIT_5YR" hidden="1">"c3125"</definedName>
    <definedName name="IQ_PENSION_EST_BENEFIT_5YR_DOM" hidden="1">"c3123"</definedName>
    <definedName name="IQ_PENSION_EST_BENEFIT_5YR_FOREIGN" hidden="1">"c3124"</definedName>
    <definedName name="IQ_PENSION_EST_BENEFIT_AFTER5" hidden="1">"c3128"</definedName>
    <definedName name="IQ_PENSION_EST_BENEFIT_AFTER5_DOM" hidden="1">"c3126"</definedName>
    <definedName name="IQ_PENSION_EST_BENEFIT_AFTER5_FOREIGN" hidden="1">"c3127"</definedName>
    <definedName name="IQ_PENSION_EST_CONTRIBUTIONS_NEXTYR" hidden="1">"c3218"</definedName>
    <definedName name="IQ_PENSION_EST_CONTRIBUTIONS_NEXTYR_DOM" hidden="1">"c3216"</definedName>
    <definedName name="IQ_PENSION_EST_CONTRIBUTIONS_NEXTYR_FOREIGN" hidden="1">"c3217"</definedName>
    <definedName name="IQ_PENSION_EXP_RATE_RETURN_MAX" hidden="1">"c3248"</definedName>
    <definedName name="IQ_PENSION_EXP_RATE_RETURN_MAX_DOM" hidden="1">"c3246"</definedName>
    <definedName name="IQ_PENSION_EXP_RATE_RETURN_MAX_FOREIGN" hidden="1">"c3247"</definedName>
    <definedName name="IQ_PENSION_EXP_RATE_RETURN_MIN" hidden="1">"c3245"</definedName>
    <definedName name="IQ_PENSION_EXP_RATE_RETURN_MIN_DOM" hidden="1">"c3243"</definedName>
    <definedName name="IQ_PENSION_EXP_RATE_RETURN_MIN_FOREIGN" hidden="1">"c3244"</definedName>
    <definedName name="IQ_PENSION_EXP_RETURN_DOMESTIC" hidden="1">"c3571"</definedName>
    <definedName name="IQ_PENSION_EXP_RETURN_FOREIGN" hidden="1">"c3572"</definedName>
    <definedName name="IQ_PENSION_INTAN_ASSETS" hidden="1">"c3137"</definedName>
    <definedName name="IQ_PENSION_INTAN_ASSETS_DOM" hidden="1">"c3135"</definedName>
    <definedName name="IQ_PENSION_INTAN_ASSETS_FOREIGN" hidden="1">"c3136"</definedName>
    <definedName name="IQ_PENSION_INTEREST_COST" hidden="1">"c3582"</definedName>
    <definedName name="IQ_PENSION_INTEREST_COST_DOM" hidden="1">"c3580"</definedName>
    <definedName name="IQ_PENSION_INTEREST_COST_FOREIGN" hidden="1">"c3581"</definedName>
    <definedName name="IQ_PENSION_LT_ASSETS" hidden="1">"c5750"</definedName>
    <definedName name="IQ_PENSION_LT_ASSETS_DOM" hidden="1">"c5748"</definedName>
    <definedName name="IQ_PENSION_LT_ASSETS_FOREIGN" hidden="1">"c5749"</definedName>
    <definedName name="IQ_PENSION_LT_LIAB" hidden="1">"c5756"</definedName>
    <definedName name="IQ_PENSION_LT_LIAB_DOM" hidden="1">"c5754"</definedName>
    <definedName name="IQ_PENSION_LT_LIAB_FOREIGN" hidden="1">"c5755"</definedName>
    <definedName name="IQ_PENSION_NET_ASSET_RECOG" hidden="1">"c3152"</definedName>
    <definedName name="IQ_PENSION_NET_ASSET_RECOG_DOM" hidden="1">"c3150"</definedName>
    <definedName name="IQ_PENSION_NET_ASSET_RECOG_FOREIGN" hidden="1">"c3151"</definedName>
    <definedName name="IQ_PENSION_OBLIGATION_ACQ" hidden="1">"c3206"</definedName>
    <definedName name="IQ_PENSION_OBLIGATION_ACQ_DOM" hidden="1">"c3204"</definedName>
    <definedName name="IQ_PENSION_OBLIGATION_ACQ_FOREIGN" hidden="1">"c3205"</definedName>
    <definedName name="IQ_PENSION_OBLIGATION_ACTUARIAL_GAIN_LOSS" hidden="1">"c3197"</definedName>
    <definedName name="IQ_PENSION_OBLIGATION_ACTUARIAL_GAIN_LOSS_DOM" hidden="1">"c3195"</definedName>
    <definedName name="IQ_PENSION_OBLIGATION_ACTUARIAL_GAIN_LOSS_FOREIGN" hidden="1">"c3196"</definedName>
    <definedName name="IQ_PENSION_OBLIGATION_BEG" hidden="1">"c3185"</definedName>
    <definedName name="IQ_PENSION_OBLIGATION_BEG_DOM" hidden="1">"c3183"</definedName>
    <definedName name="IQ_PENSION_OBLIGATION_BEG_FOREIGN" hidden="1">"c3184"</definedName>
    <definedName name="IQ_PENSION_OBLIGATION_CURTAIL" hidden="1">"c3209"</definedName>
    <definedName name="IQ_PENSION_OBLIGATION_CURTAIL_DOM" hidden="1">"c3207"</definedName>
    <definedName name="IQ_PENSION_OBLIGATION_CURTAIL_FOREIGN" hidden="1">"c3208"</definedName>
    <definedName name="IQ_PENSION_OBLIGATION_EMPLOYEE_CONTRIBUTIONS" hidden="1">"c3194"</definedName>
    <definedName name="IQ_PENSION_OBLIGATION_EMPLOYEE_CONTRIBUTIONS_DOM" hidden="1">"c3192"</definedName>
    <definedName name="IQ_PENSION_OBLIGATION_EMPLOYEE_CONTRIBUTIONS_FOREIGN" hidden="1">"c3193"</definedName>
    <definedName name="IQ_PENSION_OBLIGATION_FX_ADJ" hidden="1">"c3203"</definedName>
    <definedName name="IQ_PENSION_OBLIGATION_FX_ADJ_DOM" hidden="1">"c3201"</definedName>
    <definedName name="IQ_PENSION_OBLIGATION_FX_ADJ_FOREIGN" hidden="1">"c3202"</definedName>
    <definedName name="IQ_PENSION_OBLIGATION_INTEREST_COST" hidden="1">"c3191"</definedName>
    <definedName name="IQ_PENSION_OBLIGATION_INTEREST_COST_DOM" hidden="1">"c3189"</definedName>
    <definedName name="IQ_PENSION_OBLIGATION_INTEREST_COST_FOREIGN" hidden="1">"c3190"</definedName>
    <definedName name="IQ_PENSION_OBLIGATION_OTHER_COST" hidden="1">"c3555"</definedName>
    <definedName name="IQ_PENSION_OBLIGATION_OTHER_COST_DOM" hidden="1">"c3553"</definedName>
    <definedName name="IQ_PENSION_OBLIGATION_OTHER_COST_FOREIGN" hidden="1">"c3554"</definedName>
    <definedName name="IQ_PENSION_OBLIGATION_OTHER_PLAN_ADJ" hidden="1">"c3212"</definedName>
    <definedName name="IQ_PENSION_OBLIGATION_OTHER_PLAN_ADJ_DOM" hidden="1">"c3210"</definedName>
    <definedName name="IQ_PENSION_OBLIGATION_OTHER_PLAN_ADJ_FOREIGN" hidden="1">"c3211"</definedName>
    <definedName name="IQ_PENSION_OBLIGATION_PAID" hidden="1">"c3200"</definedName>
    <definedName name="IQ_PENSION_OBLIGATION_PAID_DOM" hidden="1">"c3198"</definedName>
    <definedName name="IQ_PENSION_OBLIGATION_PAID_FOREIGN" hidden="1">"c3199"</definedName>
    <definedName name="IQ_PENSION_OBLIGATION_PROJECTED" hidden="1">"c3215"</definedName>
    <definedName name="IQ_PENSION_OBLIGATION_PROJECTED_DOM" hidden="1">"c3213"</definedName>
    <definedName name="IQ_PENSION_OBLIGATION_PROJECTED_FOREIGN" hidden="1">"c3214"</definedName>
    <definedName name="IQ_PENSION_OBLIGATION_ROA" hidden="1">"c3552"</definedName>
    <definedName name="IQ_PENSION_OBLIGATION_ROA_DOM" hidden="1">"c3550"</definedName>
    <definedName name="IQ_PENSION_OBLIGATION_ROA_FOREIGN" hidden="1">"c3551"</definedName>
    <definedName name="IQ_PENSION_OBLIGATION_SERVICE_COST" hidden="1">"c3188"</definedName>
    <definedName name="IQ_PENSION_OBLIGATION_SERVICE_COST_DOM" hidden="1">"c3186"</definedName>
    <definedName name="IQ_PENSION_OBLIGATION_SERVICE_COST_FOREIGN" hidden="1">"c3187"</definedName>
    <definedName name="IQ_PENSION_OBLIGATION_TOTAL_COST" hidden="1">"c3558"</definedName>
    <definedName name="IQ_PENSION_OBLIGATION_TOTAL_COST_DOM" hidden="1">"c3556"</definedName>
    <definedName name="IQ_PENSION_OBLIGATION_TOTAL_COST_FOREIGN" hidden="1">"c3557"</definedName>
    <definedName name="IQ_PENSION_OTHER" hidden="1">"c3143"</definedName>
    <definedName name="IQ_PENSION_OTHER_ADJ" hidden="1">"c3149"</definedName>
    <definedName name="IQ_PENSION_OTHER_ADJ_DOM" hidden="1">"c3147"</definedName>
    <definedName name="IQ_PENSION_OTHER_ADJ_FOREIGN" hidden="1">"c3148"</definedName>
    <definedName name="IQ_PENSION_OTHER_DOM" hidden="1">"c3141"</definedName>
    <definedName name="IQ_PENSION_OTHER_FOREIGN" hidden="1">"c3142"</definedName>
    <definedName name="IQ_PENSION_PBO_ASSUMED_RATE_RET_MAX" hidden="1">"c3254"</definedName>
    <definedName name="IQ_PENSION_PBO_ASSUMED_RATE_RET_MAX_DOM" hidden="1">"c3252"</definedName>
    <definedName name="IQ_PENSION_PBO_ASSUMED_RATE_RET_MAX_FOREIGN" hidden="1">"c3253"</definedName>
    <definedName name="IQ_PENSION_PBO_ASSUMED_RATE_RET_MIN" hidden="1">"c3251"</definedName>
    <definedName name="IQ_PENSION_PBO_ASSUMED_RATE_RET_MIN_DOM" hidden="1">"c3249"</definedName>
    <definedName name="IQ_PENSION_PBO_ASSUMED_RATE_RET_MIN_FOREIGN" hidden="1">"c3250"</definedName>
    <definedName name="IQ_PENSION_PBO_RATE_COMP_INCREASE_MAX" hidden="1">"c3260"</definedName>
    <definedName name="IQ_PENSION_PBO_RATE_COMP_INCREASE_MAX_DOM" hidden="1">"c3258"</definedName>
    <definedName name="IQ_PENSION_PBO_RATE_COMP_INCREASE_MAX_FOREIGN" hidden="1">"c3259"</definedName>
    <definedName name="IQ_PENSION_PBO_RATE_COMP_INCREASE_MIN" hidden="1">"c3257"</definedName>
    <definedName name="IQ_PENSION_PBO_RATE_COMP_INCREASE_MIN_DOM" hidden="1">"c3255"</definedName>
    <definedName name="IQ_PENSION_PBO_RATE_COMP_INCREASE_MIN_FOREIGN" hidden="1">"c3256"</definedName>
    <definedName name="IQ_PENSION_PREPAID_COST" hidden="1">"c3131"</definedName>
    <definedName name="IQ_PENSION_PREPAID_COST_DOM" hidden="1">"c3129"</definedName>
    <definedName name="IQ_PENSION_PREPAID_COST_FOREIGN" hidden="1">"c3130"</definedName>
    <definedName name="IQ_PENSION_PRIOR_SERVICE_NEXT" hidden="1">"c5741"</definedName>
    <definedName name="IQ_PENSION_PRIOR_SERVICE_NEXT_DOM" hidden="1">"c5739"</definedName>
    <definedName name="IQ_PENSION_PRIOR_SERVICE_NEXT_FOREIGN" hidden="1">"c5740"</definedName>
    <definedName name="IQ_PENSION_PROJECTED_OBLIGATION" hidden="1">"c3566"</definedName>
    <definedName name="IQ_PENSION_PROJECTED_OBLIGATION_DOMESTIC" hidden="1">"c3564"</definedName>
    <definedName name="IQ_PENSION_PROJECTED_OBLIGATION_FOREIGN" hidden="1">"c3565"</definedName>
    <definedName name="IQ_PENSION_QUART_ADDL_CONTRIBUTIONS_EXP" hidden="1">"c3224"</definedName>
    <definedName name="IQ_PENSION_QUART_ADDL_CONTRIBUTIONS_EXP_DOM" hidden="1">"c3222"</definedName>
    <definedName name="IQ_PENSION_QUART_ADDL_CONTRIBUTIONS_EXP_FOREIGN" hidden="1">"c3223"</definedName>
    <definedName name="IQ_PENSION_QUART_EMPLOYER_CONTRIBUTIONS" hidden="1">"c3221"</definedName>
    <definedName name="IQ_PENSION_QUART_EMPLOYER_CONTRIBUTIONS_DOM" hidden="1">"c3219"</definedName>
    <definedName name="IQ_PENSION_QUART_EMPLOYER_CONTRIBUTIONS_FOREIGN" hidden="1">"c3220"</definedName>
    <definedName name="IQ_PENSION_RATE_COMP_GROWTH_DOMESTIC" hidden="1">"c3575"</definedName>
    <definedName name="IQ_PENSION_RATE_COMP_GROWTH_FOREIGN" hidden="1">"c3576"</definedName>
    <definedName name="IQ_PENSION_RATE_COMP_INCREASE_MAX" hidden="1">"c3242"</definedName>
    <definedName name="IQ_PENSION_RATE_COMP_INCREASE_MAX_DOM" hidden="1">"c3240"</definedName>
    <definedName name="IQ_PENSION_RATE_COMP_INCREASE_MAX_FOREIGN" hidden="1">"c3241"</definedName>
    <definedName name="IQ_PENSION_RATE_COMP_INCREASE_MIN" hidden="1">"c3239"</definedName>
    <definedName name="IQ_PENSION_RATE_COMP_INCREASE_MIN_DOM" hidden="1">"c3237"</definedName>
    <definedName name="IQ_PENSION_RATE_COMP_INCREASE_MIN_FOREIGN" hidden="1">"c3238"</definedName>
    <definedName name="IQ_PENSION_SERVICE_COST" hidden="1">"c3579"</definedName>
    <definedName name="IQ_PENSION_SERVICE_COST_DOM" hidden="1">"c3577"</definedName>
    <definedName name="IQ_PENSION_SERVICE_COST_FOREIGN" hidden="1">"c3578"</definedName>
    <definedName name="IQ_PENSION_TOTAL_ASSETS" hidden="1">"c3563"</definedName>
    <definedName name="IQ_PENSION_TOTAL_ASSETS_DOMESTIC" hidden="1">"c3561"</definedName>
    <definedName name="IQ_PENSION_TOTAL_ASSETS_FOREIGN" hidden="1">"c3562"</definedName>
    <definedName name="IQ_PENSION_TOTAL_EXP" hidden="1">"c3560"</definedName>
    <definedName name="IQ_PENSION_TRANSITION_NEXT" hidden="1">"c5744"</definedName>
    <definedName name="IQ_PENSION_TRANSITION_NEXT_DOM" hidden="1">"c5742"</definedName>
    <definedName name="IQ_PENSION_TRANSITION_NEXT_FOREIGN" hidden="1">"c5743"</definedName>
    <definedName name="IQ_PENSION_UNFUNDED_ADDL_MIN_LIAB" hidden="1">"c3227"</definedName>
    <definedName name="IQ_PENSION_UNFUNDED_ADDL_MIN_LIAB_DOM" hidden="1">"c3225"</definedName>
    <definedName name="IQ_PENSION_UNFUNDED_ADDL_MIN_LIAB_FOREIGN" hidden="1">"c3226"</definedName>
    <definedName name="IQ_PENSION_UNRECOG_PRIOR" hidden="1">"c3146"</definedName>
    <definedName name="IQ_PENSION_UNRECOG_PRIOR_DOM" hidden="1">"c3144"</definedName>
    <definedName name="IQ_PENSION_UNRECOG_PRIOR_FOREIGN" hidden="1">"c3145"</definedName>
    <definedName name="IQ_PENSION_UV_LIAB" hidden="1">"c3567"</definedName>
    <definedName name="IQ_PERCENT_CHANGE_EST_5YR_GROWTH_RATE_12MONTHS" hidden="1">"c1852"</definedName>
    <definedName name="IQ_PERCENT_CHANGE_EST_5YR_GROWTH_RATE_12MONTHS_CIQ" hidden="1">"c3790"</definedName>
    <definedName name="IQ_PERCENT_CHANGE_EST_5YR_GROWTH_RATE_18MONTHS" hidden="1">"c1853"</definedName>
    <definedName name="IQ_PERCENT_CHANGE_EST_5YR_GROWTH_RATE_18MONTHS_CIQ" hidden="1">"c3791"</definedName>
    <definedName name="IQ_PERCENT_CHANGE_EST_5YR_GROWTH_RATE_3MONTHS" hidden="1">"c1849"</definedName>
    <definedName name="IQ_PERCENT_CHANGE_EST_5YR_GROWTH_RATE_3MONTHS_CIQ" hidden="1">"c3787"</definedName>
    <definedName name="IQ_PERCENT_CHANGE_EST_5YR_GROWTH_RATE_6MONTHS" hidden="1">"c1850"</definedName>
    <definedName name="IQ_PERCENT_CHANGE_EST_5YR_GROWTH_RATE_6MONTHS_CIQ" hidden="1">"c3788"</definedName>
    <definedName name="IQ_PERCENT_CHANGE_EST_5YR_GROWTH_RATE_9MONTHS" hidden="1">"c1851"</definedName>
    <definedName name="IQ_PERCENT_CHANGE_EST_5YR_GROWTH_RATE_9MONTHS_CIQ" hidden="1">"c3789"</definedName>
    <definedName name="IQ_PERCENT_CHANGE_EST_5YR_GROWTH_RATE_DAY" hidden="1">"c1846"</definedName>
    <definedName name="IQ_PERCENT_CHANGE_EST_5YR_GROWTH_RATE_DAY_CIQ" hidden="1">"c3785"</definedName>
    <definedName name="IQ_PERCENT_CHANGE_EST_5YR_GROWTH_RATE_MONTH" hidden="1">"c1848"</definedName>
    <definedName name="IQ_PERCENT_CHANGE_EST_5YR_GROWTH_RATE_MONTH_CIQ" hidden="1">"c3786"</definedName>
    <definedName name="IQ_PERCENT_CHANGE_EST_5YR_GROWTH_RATE_WEEK" hidden="1">"c1847"</definedName>
    <definedName name="IQ_PERCENT_CHANGE_EST_5YR_GROWTH_RATE_WEEK_CIQ" hidden="1">"c3797"</definedName>
    <definedName name="IQ_PERCENT_CHANGE_EST_EBITDA_12MONTHS" hidden="1">"c1804"</definedName>
    <definedName name="IQ_PERCENT_CHANGE_EST_EBITDA_12MONTHS_CIQ" hidden="1">"c3748"</definedName>
    <definedName name="IQ_PERCENT_CHANGE_EST_EBITDA_18MONTHS" hidden="1">"c1805"</definedName>
    <definedName name="IQ_PERCENT_CHANGE_EST_EBITDA_18MONTHS_CIQ" hidden="1">"c3749"</definedName>
    <definedName name="IQ_PERCENT_CHANGE_EST_EBITDA_3MONTHS" hidden="1">"c1801"</definedName>
    <definedName name="IQ_PERCENT_CHANGE_EST_EBITDA_3MONTHS_CIQ" hidden="1">"c3745"</definedName>
    <definedName name="IQ_PERCENT_CHANGE_EST_EBITDA_6MONTHS" hidden="1">"c1802"</definedName>
    <definedName name="IQ_PERCENT_CHANGE_EST_EBITDA_6MONTHS_CIQ" hidden="1">"c3746"</definedName>
    <definedName name="IQ_PERCENT_CHANGE_EST_EBITDA_9MONTHS" hidden="1">"c1803"</definedName>
    <definedName name="IQ_PERCENT_CHANGE_EST_EBITDA_9MONTHS_CIQ" hidden="1">"c3747"</definedName>
    <definedName name="IQ_PERCENT_CHANGE_EST_EBITDA_DAY" hidden="1">"c1798"</definedName>
    <definedName name="IQ_PERCENT_CHANGE_EST_EBITDA_DAY_CIQ" hidden="1">"c3743"</definedName>
    <definedName name="IQ_PERCENT_CHANGE_EST_EBITDA_MONTH" hidden="1">"c1800"</definedName>
    <definedName name="IQ_PERCENT_CHANGE_EST_EBITDA_MONTH_CIQ" hidden="1">"c3744"</definedName>
    <definedName name="IQ_PERCENT_CHANGE_EST_EBITDA_WEEK" hidden="1">"c1799"</definedName>
    <definedName name="IQ_PERCENT_CHANGE_EST_EBITDA_WEEK_CIQ" hidden="1">"c3792"</definedName>
    <definedName name="IQ_PERCENT_CHANGE_EST_EPS_12MONTHS" hidden="1">"c1788"</definedName>
    <definedName name="IQ_PERCENT_CHANGE_EST_EPS_12MONTHS_CIQ" hidden="1">"c3733"</definedName>
    <definedName name="IQ_PERCENT_CHANGE_EST_EPS_18MONTHS" hidden="1">"c1789"</definedName>
    <definedName name="IQ_PERCENT_CHANGE_EST_EPS_18MONTHS_CIQ" hidden="1">"c3734"</definedName>
    <definedName name="IQ_PERCENT_CHANGE_EST_EPS_3MONTHS" hidden="1">"c1785"</definedName>
    <definedName name="IQ_PERCENT_CHANGE_EST_EPS_3MONTHS_CIQ" hidden="1">"c3730"</definedName>
    <definedName name="IQ_PERCENT_CHANGE_EST_EPS_6MONTHS" hidden="1">"c1786"</definedName>
    <definedName name="IQ_PERCENT_CHANGE_EST_EPS_6MONTHS_CIQ" hidden="1">"c3731"</definedName>
    <definedName name="IQ_PERCENT_CHANGE_EST_EPS_9MONTHS" hidden="1">"c1787"</definedName>
    <definedName name="IQ_PERCENT_CHANGE_EST_EPS_9MONTHS_CIQ" hidden="1">"c3732"</definedName>
    <definedName name="IQ_PERCENT_CHANGE_EST_EPS_DAY" hidden="1">"c1782"</definedName>
    <definedName name="IQ_PERCENT_CHANGE_EST_EPS_DAY_CIQ" hidden="1">"c3727"</definedName>
    <definedName name="IQ_PERCENT_CHANGE_EST_EPS_MONTH" hidden="1">"c1784"</definedName>
    <definedName name="IQ_PERCENT_CHANGE_EST_EPS_MONTH_CIQ" hidden="1">"c3729"</definedName>
    <definedName name="IQ_PERCENT_CHANGE_EST_EPS_WEEK" hidden="1">"c1783"</definedName>
    <definedName name="IQ_PERCENT_CHANGE_EST_EPS_WEEK_CIQ" hidden="1">"c3728"</definedName>
    <definedName name="IQ_PERCENT_CHANGE_EST_FFO_12MONTHS" hidden="1">"c1828"</definedName>
    <definedName name="IQ_PERCENT_CHANGE_EST_FFO_18MONTHS" hidden="1">"c1829"</definedName>
    <definedName name="IQ_PERCENT_CHANGE_EST_FFO_3MONTHS" hidden="1">"c1825"</definedName>
    <definedName name="IQ_PERCENT_CHANGE_EST_FFO_6MONTHS" hidden="1">"c1826"</definedName>
    <definedName name="IQ_PERCENT_CHANGE_EST_FFO_9MONTHS" hidden="1">"c1827"</definedName>
    <definedName name="IQ_PERCENT_CHANGE_EST_FFO_DAY" hidden="1">"c1822"</definedName>
    <definedName name="IQ_PERCENT_CHANGE_EST_FFO_MONTH" hidden="1">"c1824"</definedName>
    <definedName name="IQ_PERCENT_CHANGE_EST_FFO_WEEK" hidden="1">"c1823"</definedName>
    <definedName name="IQ_PERCENT_CHANGE_EST_PRICE_TARGET_12MONTHS" hidden="1">"c1844"</definedName>
    <definedName name="IQ_PERCENT_CHANGE_EST_PRICE_TARGET_12MONTHS_CIQ" hidden="1">"c3783"</definedName>
    <definedName name="IQ_PERCENT_CHANGE_EST_PRICE_TARGET_18MONTHS" hidden="1">"c1845"</definedName>
    <definedName name="IQ_PERCENT_CHANGE_EST_PRICE_TARGET_18MONTHS_CIQ" hidden="1">"c3784"</definedName>
    <definedName name="IQ_PERCENT_CHANGE_EST_PRICE_TARGET_3MONTHS" hidden="1">"c1841"</definedName>
    <definedName name="IQ_PERCENT_CHANGE_EST_PRICE_TARGET_3MONTHS_CIQ" hidden="1">"c3780"</definedName>
    <definedName name="IQ_PERCENT_CHANGE_EST_PRICE_TARGET_6MONTHS" hidden="1">"c1842"</definedName>
    <definedName name="IQ_PERCENT_CHANGE_EST_PRICE_TARGET_6MONTHS_CIQ" hidden="1">"c3781"</definedName>
    <definedName name="IQ_PERCENT_CHANGE_EST_PRICE_TARGET_9MONTHS" hidden="1">"c1843"</definedName>
    <definedName name="IQ_PERCENT_CHANGE_EST_PRICE_TARGET_9MONTHS_CIQ" hidden="1">"c3782"</definedName>
    <definedName name="IQ_PERCENT_CHANGE_EST_PRICE_TARGET_DAY" hidden="1">"c1838"</definedName>
    <definedName name="IQ_PERCENT_CHANGE_EST_PRICE_TARGET_DAY_CIQ" hidden="1">"c3778"</definedName>
    <definedName name="IQ_PERCENT_CHANGE_EST_PRICE_TARGET_MONTH" hidden="1">"c1840"</definedName>
    <definedName name="IQ_PERCENT_CHANGE_EST_PRICE_TARGET_MONTH_CIQ" hidden="1">"c3779"</definedName>
    <definedName name="IQ_PERCENT_CHANGE_EST_PRICE_TARGET_WEEK" hidden="1">"c1839"</definedName>
    <definedName name="IQ_PERCENT_CHANGE_EST_PRICE_TARGET_WEEK_CIQ" hidden="1">"c3798"</definedName>
    <definedName name="IQ_PERCENT_CHANGE_EST_RECO_12MONTHS" hidden="1">"c1836"</definedName>
    <definedName name="IQ_PERCENT_CHANGE_EST_RECO_12MONTHS_CIQ" hidden="1">"c3776"</definedName>
    <definedName name="IQ_PERCENT_CHANGE_EST_RECO_18MONTHS" hidden="1">"c1837"</definedName>
    <definedName name="IQ_PERCENT_CHANGE_EST_RECO_18MONTHS_CIQ" hidden="1">"c3777"</definedName>
    <definedName name="IQ_PERCENT_CHANGE_EST_RECO_3MONTHS" hidden="1">"c1833"</definedName>
    <definedName name="IQ_PERCENT_CHANGE_EST_RECO_3MONTHS_CIQ" hidden="1">"c3773"</definedName>
    <definedName name="IQ_PERCENT_CHANGE_EST_RECO_6MONTHS" hidden="1">"c1834"</definedName>
    <definedName name="IQ_PERCENT_CHANGE_EST_RECO_6MONTHS_CIQ" hidden="1">"c3774"</definedName>
    <definedName name="IQ_PERCENT_CHANGE_EST_RECO_9MONTHS" hidden="1">"c1835"</definedName>
    <definedName name="IQ_PERCENT_CHANGE_EST_RECO_9MONTHS_CIQ" hidden="1">"c3775"</definedName>
    <definedName name="IQ_PERCENT_CHANGE_EST_RECO_DAY" hidden="1">"c1830"</definedName>
    <definedName name="IQ_PERCENT_CHANGE_EST_RECO_DAY_CIQ" hidden="1">"c3771"</definedName>
    <definedName name="IQ_PERCENT_CHANGE_EST_RECO_MONTH" hidden="1">"c1832"</definedName>
    <definedName name="IQ_PERCENT_CHANGE_EST_RECO_MONTH_CIQ" hidden="1">"c3772"</definedName>
    <definedName name="IQ_PERCENT_CHANGE_EST_RECO_WEEK" hidden="1">"c1831"</definedName>
    <definedName name="IQ_PERCENT_CHANGE_EST_RECO_WEEK_CIQ" hidden="1">"c3796"</definedName>
    <definedName name="IQ_PERCENT_CHANGE_EST_REV_12MONTHS" hidden="1">"c1796"</definedName>
    <definedName name="IQ_PERCENT_CHANGE_EST_REV_12MONTHS_CIQ" hidden="1">"c3741"</definedName>
    <definedName name="IQ_PERCENT_CHANGE_EST_REV_18MONTHS" hidden="1">"c1797"</definedName>
    <definedName name="IQ_PERCENT_CHANGE_EST_REV_18MONTHS_CIQ" hidden="1">"c3742"</definedName>
    <definedName name="IQ_PERCENT_CHANGE_EST_REV_3MONTHS" hidden="1">"c1793"</definedName>
    <definedName name="IQ_PERCENT_CHANGE_EST_REV_3MONTHS_CIQ" hidden="1">"c3738"</definedName>
    <definedName name="IQ_PERCENT_CHANGE_EST_REV_6MONTHS" hidden="1">"c1794"</definedName>
    <definedName name="IQ_PERCENT_CHANGE_EST_REV_6MONTHS_CIQ" hidden="1">"c3739"</definedName>
    <definedName name="IQ_PERCENT_CHANGE_EST_REV_9MONTHS" hidden="1">"c1795"</definedName>
    <definedName name="IQ_PERCENT_CHANGE_EST_REV_9MONTHS_CIQ" hidden="1">"c3740"</definedName>
    <definedName name="IQ_PERCENT_CHANGE_EST_REV_DAY" hidden="1">"c1790"</definedName>
    <definedName name="IQ_PERCENT_CHANGE_EST_REV_DAY_CIQ" hidden="1">"c3735"</definedName>
    <definedName name="IQ_PERCENT_CHANGE_EST_REV_MONTH" hidden="1">"c1792"</definedName>
    <definedName name="IQ_PERCENT_CHANGE_EST_REV_MONTH_CIQ" hidden="1">"c3737"</definedName>
    <definedName name="IQ_PERCENT_CHANGE_EST_REV_WEEK" hidden="1">"c1791"</definedName>
    <definedName name="IQ_PERCENT_CHANGE_EST_REV_WEEK_CIQ" hidden="1">"c3736"</definedName>
    <definedName name="IQ_PERCENT_INSURED_FDIC" hidden="1">"c6374"</definedName>
    <definedName name="IQ_PERFORMANCE_LOC_FOREIGN_GUARANTEES_FFIEC" hidden="1">"c13251"</definedName>
    <definedName name="IQ_PERIODDATE" hidden="1">"c1034"</definedName>
    <definedName name="IQ_PERIODDATE_AP" hidden="1">"c11745"</definedName>
    <definedName name="IQ_PERIODDATE_BS" hidden="1">"c1032"</definedName>
    <definedName name="IQ_PERIODDATE_CF" hidden="1">"c1033"</definedName>
    <definedName name="IQ_PERIODDATE_FDIC" hidden="1">"c13646"</definedName>
    <definedName name="IQ_PERIODDATE_FFIEC" hidden="1">"c13645"</definedName>
    <definedName name="IQ_PERIODDATE_IS" hidden="1">"c1034"</definedName>
    <definedName name="IQ_PERIODLENGTH_AP" hidden="1">"c11746"</definedName>
    <definedName name="IQ_PERIODLENGTH_CF" hidden="1">"c1502"</definedName>
    <definedName name="IQ_PERIODLENGTH_IS" hidden="1">"c1503"</definedName>
    <definedName name="IQ_PERSONAL_CONSUMER_SPENDING_DURABLE" hidden="1">"c6942"</definedName>
    <definedName name="IQ_PERSONAL_CONSUMER_SPENDING_DURABLE_APR" hidden="1">"c7602"</definedName>
    <definedName name="IQ_PERSONAL_CONSUMER_SPENDING_DURABLE_APR_FC" hidden="1">"c8482"</definedName>
    <definedName name="IQ_PERSONAL_CONSUMER_SPENDING_DURABLE_FC" hidden="1">"c7822"</definedName>
    <definedName name="IQ_PERSONAL_CONSUMER_SPENDING_DURABLE_POP" hidden="1">"c7162"</definedName>
    <definedName name="IQ_PERSONAL_CONSUMER_SPENDING_DURABLE_POP_FC" hidden="1">"c8042"</definedName>
    <definedName name="IQ_PERSONAL_CONSUMER_SPENDING_DURABLE_YOY" hidden="1">"c7382"</definedName>
    <definedName name="IQ_PERSONAL_CONSUMER_SPENDING_DURABLE_YOY_FC" hidden="1">"c8262"</definedName>
    <definedName name="IQ_PERSONAL_CONSUMER_SPENDING_NONDURABLE" hidden="1">"c6940"</definedName>
    <definedName name="IQ_PERSONAL_CONSUMER_SPENDING_NONDURABLE_APR" hidden="1">"c7600"</definedName>
    <definedName name="IQ_PERSONAL_CONSUMER_SPENDING_NONDURABLE_APR_FC" hidden="1">"c8480"</definedName>
    <definedName name="IQ_PERSONAL_CONSUMER_SPENDING_NONDURABLE_FC" hidden="1">"c7820"</definedName>
    <definedName name="IQ_PERSONAL_CONSUMER_SPENDING_NONDURABLE_POP" hidden="1">"c7160"</definedName>
    <definedName name="IQ_PERSONAL_CONSUMER_SPENDING_NONDURABLE_POP_FC" hidden="1">"c8040"</definedName>
    <definedName name="IQ_PERSONAL_CONSUMER_SPENDING_NONDURABLE_YOY" hidden="1">"c7380"</definedName>
    <definedName name="IQ_PERSONAL_CONSUMER_SPENDING_NONDURABLE_YOY_FC" hidden="1">"c8260"</definedName>
    <definedName name="IQ_PERSONAL_CONSUMER_SPENDING_REAL" hidden="1">"c6994"</definedName>
    <definedName name="IQ_PERSONAL_CONSUMER_SPENDING_REAL_APR" hidden="1">"c7654"</definedName>
    <definedName name="IQ_PERSONAL_CONSUMER_SPENDING_REAL_APR_FC" hidden="1">"c8534"</definedName>
    <definedName name="IQ_PERSONAL_CONSUMER_SPENDING_REAL_FC" hidden="1">"c7874"</definedName>
    <definedName name="IQ_PERSONAL_CONSUMER_SPENDING_REAL_POP" hidden="1">"c7214"</definedName>
    <definedName name="IQ_PERSONAL_CONSUMER_SPENDING_REAL_POP_FC" hidden="1">"c8094"</definedName>
    <definedName name="IQ_PERSONAL_CONSUMER_SPENDING_REAL_YOY" hidden="1">"c7434"</definedName>
    <definedName name="IQ_PERSONAL_CONSUMER_SPENDING_REAL_YOY_FC" hidden="1">"c8314"</definedName>
    <definedName name="IQ_PERSONAL_CONSUMER_SPENDING_SERVICES" hidden="1">"c6941"</definedName>
    <definedName name="IQ_PERSONAL_CONSUMER_SPENDING_SERVICES_APR" hidden="1">"c7601"</definedName>
    <definedName name="IQ_PERSONAL_CONSUMER_SPENDING_SERVICES_APR_FC" hidden="1">"c8481"</definedName>
    <definedName name="IQ_PERSONAL_CONSUMER_SPENDING_SERVICES_FC" hidden="1">"c7821"</definedName>
    <definedName name="IQ_PERSONAL_CONSUMER_SPENDING_SERVICES_POP" hidden="1">"c7161"</definedName>
    <definedName name="IQ_PERSONAL_CONSUMER_SPENDING_SERVICES_POP_FC" hidden="1">"c8041"</definedName>
    <definedName name="IQ_PERSONAL_CONSUMER_SPENDING_SERVICES_YOY" hidden="1">"c7381"</definedName>
    <definedName name="IQ_PERSONAL_CONSUMER_SPENDING_SERVICES_YOY_FC" hidden="1">"c8261"</definedName>
    <definedName name="IQ_PERSONAL_INCOME" hidden="1">"c6943"</definedName>
    <definedName name="IQ_PERSONAL_INCOME_APR" hidden="1">"c7603"</definedName>
    <definedName name="IQ_PERSONAL_INCOME_APR_FC" hidden="1">"c8483"</definedName>
    <definedName name="IQ_PERSONAL_INCOME_FC" hidden="1">"c7823"</definedName>
    <definedName name="IQ_PERSONAL_INCOME_POP" hidden="1">"c7163"</definedName>
    <definedName name="IQ_PERSONAL_INCOME_POP_FC" hidden="1">"c8043"</definedName>
    <definedName name="IQ_PERSONAL_INCOME_SAAR" hidden="1">"c6944"</definedName>
    <definedName name="IQ_PERSONAL_INCOME_SAAR_APR" hidden="1">"c7604"</definedName>
    <definedName name="IQ_PERSONAL_INCOME_SAAR_APR_FC" hidden="1">"c8484"</definedName>
    <definedName name="IQ_PERSONAL_INCOME_SAAR_FC" hidden="1">"c7824"</definedName>
    <definedName name="IQ_PERSONAL_INCOME_SAAR_POP" hidden="1">"c7164"</definedName>
    <definedName name="IQ_PERSONAL_INCOME_SAAR_POP_FC" hidden="1">"c8044"</definedName>
    <definedName name="IQ_PERSONAL_INCOME_SAAR_YOY" hidden="1">"c7384"</definedName>
    <definedName name="IQ_PERSONAL_INCOME_SAAR_YOY_FC" hidden="1">"c8264"</definedName>
    <definedName name="IQ_PERSONAL_INCOME_USD_APR_FC" hidden="1">"c11885"</definedName>
    <definedName name="IQ_PERSONAL_INCOME_USD_FC" hidden="1">"c11882"</definedName>
    <definedName name="IQ_PERSONAL_INCOME_USD_POP_FC" hidden="1">"c11883"</definedName>
    <definedName name="IQ_PERSONAL_INCOME_USD_YOY_FC" hidden="1">"c11884"</definedName>
    <definedName name="IQ_PERSONAL_INCOME_YOY" hidden="1">"c7383"</definedName>
    <definedName name="IQ_PERSONAL_INCOME_YOY_FC" hidden="1">"c8263"</definedName>
    <definedName name="IQ_PERSONNEL_EXP_AVG_ASSETS_FFIEC" hidden="1">"c13371"</definedName>
    <definedName name="IQ_PERSONNEL_EXP_OPERATING_INC_FFIEC" hidden="1">"c13379"</definedName>
    <definedName name="IQ_PERTYPE" hidden="1">"c1611"</definedName>
    <definedName name="IQ_PHARMBIO_NUMBER_LICENSED_PATENT_APP" hidden="1">"c10018"</definedName>
    <definedName name="IQ_PHARMBIO_NUMBER_LICENSED_PATENTS" hidden="1">"c10017"</definedName>
    <definedName name="IQ_PHARMBIO_NUMBER_PATENTS" hidden="1">"c10015"</definedName>
    <definedName name="IQ_PHARMBIO_NUMBER_PROD__APPROVED_DURING_PERIOD" hidden="1">"c12750"</definedName>
    <definedName name="IQ_PHARMBIO_NUMBER_PROD__CLINICAL_DEV" hidden="1">"c12745"</definedName>
    <definedName name="IQ_PHARMBIO_NUMBER_PROD__LAUNCHED_DURING_PERIOD" hidden="1">"c12751"</definedName>
    <definedName name="IQ_PHARMBIO_NUMBER_PROD__PHASE_I" hidden="1">"c12746"</definedName>
    <definedName name="IQ_PHARMBIO_NUMBER_PROD__PHASE_II" hidden="1">"c12747"</definedName>
    <definedName name="IQ_PHARMBIO_NUMBER_PROD__PHASE_III" hidden="1">"c12748"</definedName>
    <definedName name="IQ_PHARMBIO_NUMBER_PROD__PRE_CLINICAL_TRIALS" hidden="1">"c12744"</definedName>
    <definedName name="IQ_PHARMBIO_NUMBER_PROD__PRE_REGISTRATION" hidden="1">"c12749"</definedName>
    <definedName name="IQ_PHARMBIO_NUMBER_PROD__RESEARCH_DEV" hidden="1">"c12743"</definedName>
    <definedName name="IQ_PHARMBIO_NUMBER_PROD_APPROVED_DURING_PERIOD" hidden="1">"c10027"</definedName>
    <definedName name="IQ_PHARMBIO_NUMBER_PROD_CLINICAL_DEV" hidden="1">"c10022"</definedName>
    <definedName name="IQ_PHARMBIO_NUMBER_PROD_DISCOVERY_RESEARCH" hidden="1">"c10019"</definedName>
    <definedName name="IQ_PHARMBIO_NUMBER_PROD_LAUNCHED_DURING_PERIOD" hidden="1">"c10028"</definedName>
    <definedName name="IQ_PHARMBIO_NUMBER_PROD_PHASE_I" hidden="1">"c10023"</definedName>
    <definedName name="IQ_PHARMBIO_NUMBER_PROD_PHASE_II" hidden="1">"c10024"</definedName>
    <definedName name="IQ_PHARMBIO_NUMBER_PROD_PHASE_III" hidden="1">"c10025"</definedName>
    <definedName name="IQ_PHARMBIO_NUMBER_PROD_PRE_CLINICAL_TRIALS" hidden="1">"c10021"</definedName>
    <definedName name="IQ_PHARMBIO_NUMBER_PROD_PRE_REGISTRATION" hidden="1">"c10026"</definedName>
    <definedName name="IQ_PHARMBIO_NUMBER_PROD_RESEARCH_DEV" hidden="1">"c10020"</definedName>
    <definedName name="IQ_PHARMBIO_PATENT_APP" hidden="1">"c10016"</definedName>
    <definedName name="IQ_PHILADELPHIA_FED_DIFFUSION_INDEX" hidden="1">"c6945"</definedName>
    <definedName name="IQ_PHILADELPHIA_FED_DIFFUSION_INDEX_APR" hidden="1">"c7605"</definedName>
    <definedName name="IQ_PHILADELPHIA_FED_DIFFUSION_INDEX_APR_FC" hidden="1">"c8485"</definedName>
    <definedName name="IQ_PHILADELPHIA_FED_DIFFUSION_INDEX_FC" hidden="1">"c7825"</definedName>
    <definedName name="IQ_PHILADELPHIA_FED_DIFFUSION_INDEX_POP" hidden="1">"c7165"</definedName>
    <definedName name="IQ_PHILADELPHIA_FED_DIFFUSION_INDEX_POP_FC" hidden="1">"c8045"</definedName>
    <definedName name="IQ_PHILADELPHIA_FED_DIFFUSION_INDEX_YOY" hidden="1">"c7385"</definedName>
    <definedName name="IQ_PHILADELPHIA_FED_DIFFUSION_INDEX_YOY_FC" hidden="1">"c8265"</definedName>
    <definedName name="IQ_PLEDGED_SEC_INVEST_SECURITIES_FFIEC" hidden="1">"c13467"</definedName>
    <definedName name="IQ_PLEDGED_SECURITIES_FDIC" hidden="1">"c6401"</definedName>
    <definedName name="IQ_PLL" hidden="1">"c2114"</definedName>
    <definedName name="IQ_PMAC_DIFFUSION_INDEX" hidden="1">"c6946"</definedName>
    <definedName name="IQ_PMAC_DIFFUSION_INDEX_APR" hidden="1">"c7606"</definedName>
    <definedName name="IQ_PMAC_DIFFUSION_INDEX_APR_FC" hidden="1">"c8486"</definedName>
    <definedName name="IQ_PMAC_DIFFUSION_INDEX_FC" hidden="1">"c7826"</definedName>
    <definedName name="IQ_PMAC_DIFFUSION_INDEX_POP" hidden="1">"c7166"</definedName>
    <definedName name="IQ_PMAC_DIFFUSION_INDEX_POP_FC" hidden="1">"c8046"</definedName>
    <definedName name="IQ_PMAC_DIFFUSION_INDEX_YOY" hidden="1">"c7386"</definedName>
    <definedName name="IQ_PMAC_DIFFUSION_INDEX_YOY_FC" hidden="1">"c8266"</definedName>
    <definedName name="IQ_PMT_FREQ" hidden="1">"c2236"</definedName>
    <definedName name="IQ_POISON_PUT_EFFECT_DATE" hidden="1">"c2486"</definedName>
    <definedName name="IQ_POISON_PUT_EXPIRATION_DATE" hidden="1">"c2487"</definedName>
    <definedName name="IQ_POISON_PUT_PRICE" hidden="1">"c2488"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LICYHOLDER_BENEFITS_LH_FFIEC" hidden="1">"c13107"</definedName>
    <definedName name="IQ_POOL_AMT_ORIGINAL" hidden="1">"c8970"</definedName>
    <definedName name="IQ_POOL_NAME" hidden="1">"c8967"</definedName>
    <definedName name="IQ_POOL_NUMBER" hidden="1">"c8968"</definedName>
    <definedName name="IQ_POOL_TYPE" hidden="1">"c8969"</definedName>
    <definedName name="IQ_POSITIVE_FAIR_VALUE_DERIVATIVES_BENEFICIARY_FFIEC" hidden="1">"c13123"</definedName>
    <definedName name="IQ_POSITIVE_FAIR_VALUE_DERIVATIVES_GUARANTOR_FFIEC" hidden="1">"c13116"</definedName>
    <definedName name="IQ_POST_RETIRE_EXP" hidden="1">"c1039"</definedName>
    <definedName name="IQ_POSTAGE_FFIEC" hidden="1">"c13051"</definedName>
    <definedName name="IQ_POSTPAID_CHURN" hidden="1">"c2121"</definedName>
    <definedName name="IQ_POSTPAID_SUBS" hidden="1">"c2118"</definedName>
    <definedName name="IQ_POTENTIAL_UPSIDE" hidden="1">"c1855"</definedName>
    <definedName name="IQ_POTENTIAL_UPSIDE_CIQ" hidden="1">"c3799"</definedName>
    <definedName name="IQ_PP_ATTRIB_ORE_RESERVES_ALUM" hidden="1">"c9218"</definedName>
    <definedName name="IQ_PP_ATTRIB_ORE_RESERVES_COP" hidden="1">"c9162"</definedName>
    <definedName name="IQ_PP_ATTRIB_ORE_RESERVES_DIAM" hidden="1">"c9642"</definedName>
    <definedName name="IQ_PP_ATTRIB_ORE_RESERVES_GOLD" hidden="1">"c9003"</definedName>
    <definedName name="IQ_PP_ATTRIB_ORE_RESERVES_IRON" hidden="1">"c9377"</definedName>
    <definedName name="IQ_PP_ATTRIB_ORE_RESERVES_LEAD" hidden="1">"c9430"</definedName>
    <definedName name="IQ_PP_ATTRIB_ORE_RESERVES_MANG" hidden="1">"c9483"</definedName>
    <definedName name="IQ_PP_ATTRIB_ORE_RESERVES_MOLYB" hidden="1">"c9695"</definedName>
    <definedName name="IQ_PP_ATTRIB_ORE_RESERVES_NICK" hidden="1">"c9271"</definedName>
    <definedName name="IQ_PP_ATTRIB_ORE_RESERVES_PLAT" hidden="1">"c9109"</definedName>
    <definedName name="IQ_PP_ATTRIB_ORE_RESERVES_SILVER" hidden="1">"c9056"</definedName>
    <definedName name="IQ_PP_ATTRIB_ORE_RESERVES_TITAN" hidden="1">"c9536"</definedName>
    <definedName name="IQ_PP_ATTRIB_ORE_RESERVES_URAN" hidden="1">"c9589"</definedName>
    <definedName name="IQ_PP_ATTRIB_ORE_RESERVES_ZINC" hidden="1">"c9324"</definedName>
    <definedName name="IQ_PP_ORE_RESERVES_ALUM" hidden="1">"c9211"</definedName>
    <definedName name="IQ_PP_ORE_RESERVES_COP" hidden="1">"c9155"</definedName>
    <definedName name="IQ_PP_ORE_RESERVES_DIAM" hidden="1">"c9635"</definedName>
    <definedName name="IQ_PP_ORE_RESERVES_GOLD" hidden="1">"c8996"</definedName>
    <definedName name="IQ_PP_ORE_RESERVES_IRON" hidden="1">"c9370"</definedName>
    <definedName name="IQ_PP_ORE_RESERVES_LEAD" hidden="1">"c9423"</definedName>
    <definedName name="IQ_PP_ORE_RESERVES_MANG" hidden="1">"c9476"</definedName>
    <definedName name="IQ_PP_ORE_RESERVES_MOLYB" hidden="1">"c9688"</definedName>
    <definedName name="IQ_PP_ORE_RESERVES_NICK" hidden="1">"c9264"</definedName>
    <definedName name="IQ_PP_ORE_RESERVES_PLAT" hidden="1">"c9102"</definedName>
    <definedName name="IQ_PP_ORE_RESERVES_SILVER" hidden="1">"c9049"</definedName>
    <definedName name="IQ_PP_ORE_RESERVES_TITAN" hidden="1">"c9529"</definedName>
    <definedName name="IQ_PP_ORE_RESERVES_URAN" hidden="1">"c9582"</definedName>
    <definedName name="IQ_PP_ORE_RESERVES_ZINC" hidden="1">"c9317"</definedName>
    <definedName name="IQ_PP_RECOV_ATTRIB_RESERVES_ALUM" hidden="1">"c9221"</definedName>
    <definedName name="IQ_PP_RECOV_ATTRIB_RESERVES_COAL" hidden="1">"c9805"</definedName>
    <definedName name="IQ_PP_RECOV_ATTRIB_RESERVES_COP" hidden="1">"c9165"</definedName>
    <definedName name="IQ_PP_RECOV_ATTRIB_RESERVES_DIAM" hidden="1">"c9645"</definedName>
    <definedName name="IQ_PP_RECOV_ATTRIB_RESERVES_GOLD" hidden="1">"c9006"</definedName>
    <definedName name="IQ_PP_RECOV_ATTRIB_RESERVES_IRON" hidden="1">"c9380"</definedName>
    <definedName name="IQ_PP_RECOV_ATTRIB_RESERVES_LEAD" hidden="1">"c9433"</definedName>
    <definedName name="IQ_PP_RECOV_ATTRIB_RESERVES_MANG" hidden="1">"c9486"</definedName>
    <definedName name="IQ_PP_RECOV_ATTRIB_RESERVES_MET_COAL" hidden="1">"c9745"</definedName>
    <definedName name="IQ_PP_RECOV_ATTRIB_RESERVES_MOLYB" hidden="1">"c9698"</definedName>
    <definedName name="IQ_PP_RECOV_ATTRIB_RESERVES_NICK" hidden="1">"c9274"</definedName>
    <definedName name="IQ_PP_RECOV_ATTRIB_RESERVES_PLAT" hidden="1">"c9112"</definedName>
    <definedName name="IQ_PP_RECOV_ATTRIB_RESERVES_SILVER" hidden="1">"c9059"</definedName>
    <definedName name="IQ_PP_RECOV_ATTRIB_RESERVES_STEAM" hidden="1">"c9775"</definedName>
    <definedName name="IQ_PP_RECOV_ATTRIB_RESERVES_TITAN" hidden="1">"c9539"</definedName>
    <definedName name="IQ_PP_RECOV_ATTRIB_RESERVES_URAN" hidden="1">"c9592"</definedName>
    <definedName name="IQ_PP_RECOV_ATTRIB_RESERVES_ZINC" hidden="1">"c9327"</definedName>
    <definedName name="IQ_PP_RECOV_RESERVES_ALUM" hidden="1">"c9215"</definedName>
    <definedName name="IQ_PP_RECOV_RESERVES_COAL" hidden="1">"c9802"</definedName>
    <definedName name="IQ_PP_RECOV_RESERVES_COP" hidden="1">"c9159"</definedName>
    <definedName name="IQ_PP_RECOV_RESERVES_DIAM" hidden="1">"c9639"</definedName>
    <definedName name="IQ_PP_RECOV_RESERVES_GOLD" hidden="1">"c9000"</definedName>
    <definedName name="IQ_PP_RECOV_RESERVES_IRON" hidden="1">"c9374"</definedName>
    <definedName name="IQ_PP_RECOV_RESERVES_LEAD" hidden="1">"c9427"</definedName>
    <definedName name="IQ_PP_RECOV_RESERVES_MANG" hidden="1">"c9480"</definedName>
    <definedName name="IQ_PP_RECOV_RESERVES_MET_COAL" hidden="1">"c9742"</definedName>
    <definedName name="IQ_PP_RECOV_RESERVES_MOLYB" hidden="1">"c9692"</definedName>
    <definedName name="IQ_PP_RECOV_RESERVES_NICK" hidden="1">"c9268"</definedName>
    <definedName name="IQ_PP_RECOV_RESERVES_PLAT" hidden="1">"c9106"</definedName>
    <definedName name="IQ_PP_RECOV_RESERVES_SILVER" hidden="1">"c9053"</definedName>
    <definedName name="IQ_PP_RECOV_RESERVES_STEAM" hidden="1">"c9772"</definedName>
    <definedName name="IQ_PP_RECOV_RESERVES_TITAN" hidden="1">"c9533"</definedName>
    <definedName name="IQ_PP_RECOV_RESERVES_URAN" hidden="1">"c9586"</definedName>
    <definedName name="IQ_PP_RECOV_RESERVES_ZINC" hidden="1">"c9321"</definedName>
    <definedName name="IQ_PP_RESERVES_CALORIFIC_VALUE_COAL" hidden="1">"c9799"</definedName>
    <definedName name="IQ_PP_RESERVES_CALORIFIC_VALUE_MET_COAL" hidden="1">"c9739"</definedName>
    <definedName name="IQ_PP_RESERVES_CALORIFIC_VALUE_STEAM" hidden="1">"c9769"</definedName>
    <definedName name="IQ_PP_RESERVES_GRADE_ALUM" hidden="1">"c9212"</definedName>
    <definedName name="IQ_PP_RESERVES_GRADE_COP" hidden="1">"c9156"</definedName>
    <definedName name="IQ_PP_RESERVES_GRADE_DIAM" hidden="1">"c9636"</definedName>
    <definedName name="IQ_PP_RESERVES_GRADE_GOLD" hidden="1">"c8997"</definedName>
    <definedName name="IQ_PP_RESERVES_GRADE_IRON" hidden="1">"c9371"</definedName>
    <definedName name="IQ_PP_RESERVES_GRADE_LEAD" hidden="1">"c9424"</definedName>
    <definedName name="IQ_PP_RESERVES_GRADE_MANG" hidden="1">"c9477"</definedName>
    <definedName name="IQ_PP_RESERVES_GRADE_MOLYB" hidden="1">"c9689"</definedName>
    <definedName name="IQ_PP_RESERVES_GRADE_NICK" hidden="1">"c9265"</definedName>
    <definedName name="IQ_PP_RESERVES_GRADE_PLAT" hidden="1">"c9103"</definedName>
    <definedName name="IQ_PP_RESERVES_GRADE_SILVER" hidden="1">"c9050"</definedName>
    <definedName name="IQ_PP_RESERVES_GRADE_TITAN" hidden="1">"c9530"</definedName>
    <definedName name="IQ_PP_RESERVES_GRADE_URAN" hidden="1">"c9583"</definedName>
    <definedName name="IQ_PP_RESERVES_GRADE_ZINC" hidden="1">"c9318"</definedName>
    <definedName name="IQ_PPI" hidden="1">"c6810"</definedName>
    <definedName name="IQ_PPI_APR" hidden="1">"c7470"</definedName>
    <definedName name="IQ_PPI_APR_FC" hidden="1">"c8350"</definedName>
    <definedName name="IQ_PPI_CORE" hidden="1">"c6840"</definedName>
    <definedName name="IQ_PPI_CORE_APR" hidden="1">"c7500"</definedName>
    <definedName name="IQ_PPI_CORE_APR_FC" hidden="1">"c8380"</definedName>
    <definedName name="IQ_PPI_CORE_FC" hidden="1">"c7720"</definedName>
    <definedName name="IQ_PPI_CORE_POP" hidden="1">"c7060"</definedName>
    <definedName name="IQ_PPI_CORE_POP_FC" hidden="1">"c7940"</definedName>
    <definedName name="IQ_PPI_CORE_YOY" hidden="1">"c7280"</definedName>
    <definedName name="IQ_PPI_CORE_YOY_FC" hidden="1">"c8160"</definedName>
    <definedName name="IQ_PPI_FC" hidden="1">"c7690"</definedName>
    <definedName name="IQ_PPI_POP" hidden="1">"c7030"</definedName>
    <definedName name="IQ_PPI_POP_FC" hidden="1">"c7910"</definedName>
    <definedName name="IQ_PPI_YOY" hidden="1">"c7250"</definedName>
    <definedName name="IQ_PPI_YOY_FC" hidden="1">"c8130"</definedName>
    <definedName name="IQ_PRE_OPEN_COST" hidden="1">"c1040"</definedName>
    <definedName name="IQ_PRE_TAX_INCOME_FDIC" hidden="1">"c6581"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" hidden="1">"c6261"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" hidden="1">"c6262"</definedName>
    <definedName name="IQ_PREF_OTHER_REIT" hidden="1">"c1058"</definedName>
    <definedName name="IQ_PREF_OTHER_UTI" hidden="1">"c6022"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" hidden="1">"c6263"</definedName>
    <definedName name="IQ_PREF_REP_REIT" hidden="1">"c1065"</definedName>
    <definedName name="IQ_PREF_REP_UTI" hidden="1">"c1066"</definedName>
    <definedName name="IQ_PREF_STOCK" hidden="1">"c1052"</definedName>
    <definedName name="IQ_PREF_STOCK_FFIEC" hidden="1">"c12875"</definedName>
    <definedName name="IQ_PREF_TOT" hidden="1">"c1044"</definedName>
    <definedName name="IQ_PREFERRED_FDIC" hidden="1">"c6349"</definedName>
    <definedName name="IQ_PREFERRED_LIST" hidden="1">"c13506"</definedName>
    <definedName name="IQ_PREMISES_EQUIPMENT_FDIC" hidden="1">"c6577"</definedName>
    <definedName name="IQ_PREMISES_FIXED_ASSETS_CAP_LEASES_FFIEC" hidden="1">"c12830"</definedName>
    <definedName name="IQ_PREMIUM_INSURANCE_CREDIT_FFIEC" hidden="1">"c13070"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"c1068"</definedName>
    <definedName name="IQ_PREPAID_SUBS" hidden="1">"c2117"</definedName>
    <definedName name="IQ_PRETAX_OPERATING_INC_AVG_ASSETS_FFIEC" hidden="1">"c13365"</definedName>
    <definedName name="IQ_PRETAX_RETURN_ASSETS_FDIC" hidden="1">"c6731"</definedName>
    <definedName name="IQ_PREV_MONTHLY_FACTOR" hidden="1">"c8973"</definedName>
    <definedName name="IQ_PREV_MONTHLY_FACTOR_DATE" hidden="1">"c8974"</definedName>
    <definedName name="IQ_PRICE_OVER_BVPS" hidden="1">"c1026"</definedName>
    <definedName name="IQ_PRICE_OVER_LTM_EPS" hidden="1">"c1029"</definedName>
    <definedName name="IQ_PRICE_PAID_FARM_INDEX" hidden="1">"c6948"</definedName>
    <definedName name="IQ_PRICE_PAID_FARM_INDEX_APR" hidden="1">"c7608"</definedName>
    <definedName name="IQ_PRICE_PAID_FARM_INDEX_APR_FC" hidden="1">"c8488"</definedName>
    <definedName name="IQ_PRICE_PAID_FARM_INDEX_FC" hidden="1">"c7828"</definedName>
    <definedName name="IQ_PRICE_PAID_FARM_INDEX_POP" hidden="1">"c7168"</definedName>
    <definedName name="IQ_PRICE_PAID_FARM_INDEX_POP_FC" hidden="1">"c8048"</definedName>
    <definedName name="IQ_PRICE_PAID_FARM_INDEX_YOY" hidden="1">"c7388"</definedName>
    <definedName name="IQ_PRICE_PAID_FARM_INDEX_YOY_FC" hidden="1">"c8268"</definedName>
    <definedName name="IQ_PRICE_TARGET" hidden="1">"c82"</definedName>
    <definedName name="IQ_PRICE_TARGET_BOTTOM_UP_CIQ" hidden="1">"c12023"</definedName>
    <definedName name="IQ_PRICE_TARGET_CIQ" hidden="1">"c3613"</definedName>
    <definedName name="IQ_PRICE_TARGET_REUT" hidden="1">"c3631"</definedName>
    <definedName name="IQ_PRICEDATE" hidden="1">"c1069"</definedName>
    <definedName name="IQ_PRICING_DATE" hidden="1">"c1613"</definedName>
    <definedName name="IQ_PRIMARY_INDUSTRY" hidden="1">"c1070"</definedName>
    <definedName name="IQ_PRINCIPAL_AMT" hidden="1">"c2157"</definedName>
    <definedName name="IQ_PRIVATE_CONST_TOTAL_APR_FC_UNUSED" hidden="1">"c8559"</definedName>
    <definedName name="IQ_PRIVATE_CONST_TOTAL_APR_FC_UNUSED_UNUSED_UNUSED" hidden="1">"c8559"</definedName>
    <definedName name="IQ_PRIVATE_CONST_TOTAL_APR_UNUSED" hidden="1">"c7679"</definedName>
    <definedName name="IQ_PRIVATE_CONST_TOTAL_APR_UNUSED_UNUSED_UNUSED" hidden="1">"c7679"</definedName>
    <definedName name="IQ_PRIVATE_CONST_TOTAL_FC_UNUSED" hidden="1">"c7899"</definedName>
    <definedName name="IQ_PRIVATE_CONST_TOTAL_FC_UNUSED_UNUSED_UNUSED" hidden="1">"c7899"</definedName>
    <definedName name="IQ_PRIVATE_CONST_TOTAL_POP_FC_UNUSED" hidden="1">"c8119"</definedName>
    <definedName name="IQ_PRIVATE_CONST_TOTAL_POP_FC_UNUSED_UNUSED_UNUSED" hidden="1">"c8119"</definedName>
    <definedName name="IQ_PRIVATE_CONST_TOTAL_POP_UNUSED" hidden="1">"c7239"</definedName>
    <definedName name="IQ_PRIVATE_CONST_TOTAL_POP_UNUSED_UNUSED_UNUSED" hidden="1">"c7239"</definedName>
    <definedName name="IQ_PRIVATE_CONST_TOTAL_UNUSED" hidden="1">"c7019"</definedName>
    <definedName name="IQ_PRIVATE_CONST_TOTAL_UNUSED_UNUSED_UNUSED" hidden="1">"c7019"</definedName>
    <definedName name="IQ_PRIVATE_CONST_TOTAL_YOY_FC_UNUSED" hidden="1">"c8339"</definedName>
    <definedName name="IQ_PRIVATE_CONST_TOTAL_YOY_FC_UNUSED_UNUSED_UNUSED" hidden="1">"c8339"</definedName>
    <definedName name="IQ_PRIVATE_CONST_TOTAL_YOY_UNUSED" hidden="1">"c7459"</definedName>
    <definedName name="IQ_PRIVATE_CONST_TOTAL_YOY_UNUSED_UNUSED_UNUSED" hidden="1">"c7459"</definedName>
    <definedName name="IQ_PRIVATE_FIXED_INVEST_TOTAL" hidden="1">"c12006"</definedName>
    <definedName name="IQ_PRIVATE_FIXED_INVEST_TOTAL_APR" hidden="1">"c12009"</definedName>
    <definedName name="IQ_PRIVATE_FIXED_INVEST_TOTAL_POP" hidden="1">"c12007"</definedName>
    <definedName name="IQ_PRIVATE_FIXED_INVEST_TOTAL_YOY" hidden="1">"c12008"</definedName>
    <definedName name="IQ_PRIVATE_NONRES_CONST_IMPROV" hidden="1">"c6949"</definedName>
    <definedName name="IQ_PRIVATE_NONRES_CONST_IMPROV_APR" hidden="1">"c7609"</definedName>
    <definedName name="IQ_PRIVATE_NONRES_CONST_IMPROV_APR_FC" hidden="1">"c8489"</definedName>
    <definedName name="IQ_PRIVATE_NONRES_CONST_IMPROV_FC" hidden="1">"c7829"</definedName>
    <definedName name="IQ_PRIVATE_NONRES_CONST_IMPROV_POP" hidden="1">"c7169"</definedName>
    <definedName name="IQ_PRIVATE_NONRES_CONST_IMPROV_POP_FC" hidden="1">"c8049"</definedName>
    <definedName name="IQ_PRIVATE_NONRES_CONST_IMPROV_YOY" hidden="1">"c7389"</definedName>
    <definedName name="IQ_PRIVATE_NONRES_CONST_IMPROV_YOY_FC" hidden="1">"c8269"</definedName>
    <definedName name="IQ_PRIVATE_RES_CONST_IMPROV" hidden="1">"c6950"</definedName>
    <definedName name="IQ_PRIVATE_RES_CONST_IMPROV_APR" hidden="1">"c7610"</definedName>
    <definedName name="IQ_PRIVATE_RES_CONST_IMPROV_APR_FC" hidden="1">"c8490"</definedName>
    <definedName name="IQ_PRIVATE_RES_CONST_IMPROV_FC" hidden="1">"c7830"</definedName>
    <definedName name="IQ_PRIVATE_RES_CONST_IMPROV_POP" hidden="1">"c7170"</definedName>
    <definedName name="IQ_PRIVATE_RES_CONST_IMPROV_POP_FC" hidden="1">"c8050"</definedName>
    <definedName name="IQ_PRIVATE_RES_CONST_IMPROV_YOY" hidden="1">"c7390"</definedName>
    <definedName name="IQ_PRIVATE_RES_CONST_IMPROV_YOY_FC" hidden="1">"c8270"</definedName>
    <definedName name="IQ_PRIVATE_RES_CONST_REAL_APR_FC_UNUSED" hidden="1">"c8535"</definedName>
    <definedName name="IQ_PRIVATE_RES_CONST_REAL_APR_FC_UNUSED_UNUSED_UNUSED" hidden="1">"c8535"</definedName>
    <definedName name="IQ_PRIVATE_RES_CONST_REAL_APR_UNUSED" hidden="1">"c7655"</definedName>
    <definedName name="IQ_PRIVATE_RES_CONST_REAL_APR_UNUSED_UNUSED_UNUSED" hidden="1">"c7655"</definedName>
    <definedName name="IQ_PRIVATE_RES_CONST_REAL_FC_UNUSED" hidden="1">"c7875"</definedName>
    <definedName name="IQ_PRIVATE_RES_CONST_REAL_FC_UNUSED_UNUSED_UNUSED" hidden="1">"c7875"</definedName>
    <definedName name="IQ_PRIVATE_RES_CONST_REAL_POP_FC_UNUSED" hidden="1">"c8095"</definedName>
    <definedName name="IQ_PRIVATE_RES_CONST_REAL_POP_FC_UNUSED_UNUSED_UNUSED" hidden="1">"c8095"</definedName>
    <definedName name="IQ_PRIVATE_RES_CONST_REAL_POP_UNUSED" hidden="1">"c7215"</definedName>
    <definedName name="IQ_PRIVATE_RES_CONST_REAL_POP_UNUSED_UNUSED_UNUSED" hidden="1">"c7215"</definedName>
    <definedName name="IQ_PRIVATE_RES_CONST_REAL_UNUSED" hidden="1">"c6995"</definedName>
    <definedName name="IQ_PRIVATE_RES_CONST_REAL_UNUSED_UNUSED_UNUSED" hidden="1">"c6995"</definedName>
    <definedName name="IQ_PRIVATE_RES_CONST_REAL_YOY_FC_UNUSED" hidden="1">"c8315"</definedName>
    <definedName name="IQ_PRIVATE_RES_CONST_REAL_YOY_FC_UNUSED_UNUSED_UNUSED" hidden="1">"c8315"</definedName>
    <definedName name="IQ_PRIVATE_RES_CONST_REAL_YOY_UNUSED" hidden="1">"c7435"</definedName>
    <definedName name="IQ_PRIVATE_RES_CONST_REAL_YOY_UNUSED_UNUSED_UNUSED" hidden="1">"c7435"</definedName>
    <definedName name="IQ_PRIVATE_RES_FIXED_INVEST_REAL" hidden="1">"c11986"</definedName>
    <definedName name="IQ_PRIVATE_RES_FIXED_INVEST_REAL_APR" hidden="1">"c11989"</definedName>
    <definedName name="IQ_PRIVATE_RES_FIXED_INVEST_REAL_POP" hidden="1">"c11987"</definedName>
    <definedName name="IQ_PRIVATE_RES_FIXED_INVEST_REAL_YOY" hidden="1">"c11988"</definedName>
    <definedName name="IQ_PRIVATELY_ISSUED_MORTGAGE_BACKED_SECURITIES_FDIC" hidden="1">"c6407"</definedName>
    <definedName name="IQ_PRIVATELY_ISSUED_MORTGAGE_PASS_THROUGHS_FDIC" hidden="1">"c6405"</definedName>
    <definedName name="IQ_PRO_FORMA_BASIC_EPS" hidden="1">"c1614"</definedName>
    <definedName name="IQ_PRO_FORMA_DILUT_EPS" hidden="1">"c1615"</definedName>
    <definedName name="IQ_PRO_FORMA_NET_INC" hidden="1">"c795"</definedName>
    <definedName name="IQ_PROBABLE_ATTRIB_ORE_RESERVES_ALUM" hidden="1">"c9217"</definedName>
    <definedName name="IQ_PROBABLE_ATTRIB_ORE_RESERVES_COP" hidden="1">"c9161"</definedName>
    <definedName name="IQ_PROBABLE_ATTRIB_ORE_RESERVES_DIAM" hidden="1">"c9641"</definedName>
    <definedName name="IQ_PROBABLE_ATTRIB_ORE_RESERVES_GOLD" hidden="1">"c9002"</definedName>
    <definedName name="IQ_PROBABLE_ATTRIB_ORE_RESERVES_IRON" hidden="1">"c9376"</definedName>
    <definedName name="IQ_PROBABLE_ATTRIB_ORE_RESERVES_LEAD" hidden="1">"c9429"</definedName>
    <definedName name="IQ_PROBABLE_ATTRIB_ORE_RESERVES_MANG" hidden="1">"c9482"</definedName>
    <definedName name="IQ_PROBABLE_ATTRIB_ORE_RESERVES_MOLYB" hidden="1">"c9694"</definedName>
    <definedName name="IQ_PROBABLE_ATTRIB_ORE_RESERVES_NICK" hidden="1">"c9270"</definedName>
    <definedName name="IQ_PROBABLE_ATTRIB_ORE_RESERVES_PLAT" hidden="1">"c9108"</definedName>
    <definedName name="IQ_PROBABLE_ATTRIB_ORE_RESERVES_SILVER" hidden="1">"c9055"</definedName>
    <definedName name="IQ_PROBABLE_ATTRIB_ORE_RESERVES_TITAN" hidden="1">"c9535"</definedName>
    <definedName name="IQ_PROBABLE_ATTRIB_ORE_RESERVES_URAN" hidden="1">"c9588"</definedName>
    <definedName name="IQ_PROBABLE_ATTRIB_ORE_RESERVES_ZINC" hidden="1">"c9323"</definedName>
    <definedName name="IQ_PROBABLE_ORE_RESERVES_ALUM" hidden="1">"c9209"</definedName>
    <definedName name="IQ_PROBABLE_ORE_RESERVES_COP" hidden="1">"c9153"</definedName>
    <definedName name="IQ_PROBABLE_ORE_RESERVES_DIAM" hidden="1">"c9633"</definedName>
    <definedName name="IQ_PROBABLE_ORE_RESERVES_GOLD" hidden="1">"c8994"</definedName>
    <definedName name="IQ_PROBABLE_ORE_RESERVES_IRON" hidden="1">"c9368"</definedName>
    <definedName name="IQ_PROBABLE_ORE_RESERVES_LEAD" hidden="1">"c9421"</definedName>
    <definedName name="IQ_PROBABLE_ORE_RESERVES_MANG" hidden="1">"c9474"</definedName>
    <definedName name="IQ_PROBABLE_ORE_RESERVES_MOLYB" hidden="1">"c9686"</definedName>
    <definedName name="IQ_PROBABLE_ORE_RESERVES_NICK" hidden="1">"c9262"</definedName>
    <definedName name="IQ_PROBABLE_ORE_RESERVES_PLAT" hidden="1">"c9100"</definedName>
    <definedName name="IQ_PROBABLE_ORE_RESERVES_SILVER" hidden="1">"c9047"</definedName>
    <definedName name="IQ_PROBABLE_ORE_RESERVES_TITAN" hidden="1">"c9527"</definedName>
    <definedName name="IQ_PROBABLE_ORE_RESERVES_URAN" hidden="1">"c9580"</definedName>
    <definedName name="IQ_PROBABLE_ORE_RESERVES_ZINC" hidden="1">"c9315"</definedName>
    <definedName name="IQ_PROBABLE_RECOV_ATTRIB_RESERVES_ALUM" hidden="1">"c9220"</definedName>
    <definedName name="IQ_PROBABLE_RECOV_ATTRIB_RESERVES_COAL" hidden="1">"c9804"</definedName>
    <definedName name="IQ_PROBABLE_RECOV_ATTRIB_RESERVES_COP" hidden="1">"c9164"</definedName>
    <definedName name="IQ_PROBABLE_RECOV_ATTRIB_RESERVES_DIAM" hidden="1">"c9644"</definedName>
    <definedName name="IQ_PROBABLE_RECOV_ATTRIB_RESERVES_GOLD" hidden="1">"c9005"</definedName>
    <definedName name="IQ_PROBABLE_RECOV_ATTRIB_RESERVES_IRON" hidden="1">"c9379"</definedName>
    <definedName name="IQ_PROBABLE_RECOV_ATTRIB_RESERVES_LEAD" hidden="1">"c9432"</definedName>
    <definedName name="IQ_PROBABLE_RECOV_ATTRIB_RESERVES_MANG" hidden="1">"c9485"</definedName>
    <definedName name="IQ_PROBABLE_RECOV_ATTRIB_RESERVES_MET_COAL" hidden="1">"c9744"</definedName>
    <definedName name="IQ_PROBABLE_RECOV_ATTRIB_RESERVES_MOLYB" hidden="1">"c9697"</definedName>
    <definedName name="IQ_PROBABLE_RECOV_ATTRIB_RESERVES_NICK" hidden="1">"c9273"</definedName>
    <definedName name="IQ_PROBABLE_RECOV_ATTRIB_RESERVES_PLAT" hidden="1">"c9111"</definedName>
    <definedName name="IQ_PROBABLE_RECOV_ATTRIB_RESERVES_SILVER" hidden="1">"c9058"</definedName>
    <definedName name="IQ_PROBABLE_RECOV_ATTRIB_RESERVES_STEAM" hidden="1">"c9774"</definedName>
    <definedName name="IQ_PROBABLE_RECOV_ATTRIB_RESERVES_TITAN" hidden="1">"c9538"</definedName>
    <definedName name="IQ_PROBABLE_RECOV_ATTRIB_RESERVES_URAN" hidden="1">"c9591"</definedName>
    <definedName name="IQ_PROBABLE_RECOV_ATTRIB_RESERVES_ZINC" hidden="1">"c9326"</definedName>
    <definedName name="IQ_PROBABLE_RECOV_RESERVES_ALUM" hidden="1">"c9214"</definedName>
    <definedName name="IQ_PROBABLE_RECOV_RESERVES_COAL" hidden="1">"c9801"</definedName>
    <definedName name="IQ_PROBABLE_RECOV_RESERVES_COP" hidden="1">"c9158"</definedName>
    <definedName name="IQ_PROBABLE_RECOV_RESERVES_DIAM" hidden="1">"c9638"</definedName>
    <definedName name="IQ_PROBABLE_RECOV_RESERVES_GOLD" hidden="1">"c8999"</definedName>
    <definedName name="IQ_PROBABLE_RECOV_RESERVES_IRON" hidden="1">"c9373"</definedName>
    <definedName name="IQ_PROBABLE_RECOV_RESERVES_LEAD" hidden="1">"c9426"</definedName>
    <definedName name="IQ_PROBABLE_RECOV_RESERVES_MANG" hidden="1">"c9479"</definedName>
    <definedName name="IQ_PROBABLE_RECOV_RESERVES_MET_COAL" hidden="1">"c9741"</definedName>
    <definedName name="IQ_PROBABLE_RECOV_RESERVES_MOLYB" hidden="1">"c9691"</definedName>
    <definedName name="IQ_PROBABLE_RECOV_RESERVES_NICK" hidden="1">"c9267"</definedName>
    <definedName name="IQ_PROBABLE_RECOV_RESERVES_PLAT" hidden="1">"c9105"</definedName>
    <definedName name="IQ_PROBABLE_RECOV_RESERVES_SILVER" hidden="1">"c9052"</definedName>
    <definedName name="IQ_PROBABLE_RECOV_RESERVES_STEAM" hidden="1">"c9771"</definedName>
    <definedName name="IQ_PROBABLE_RECOV_RESERVES_TITAN" hidden="1">"c9532"</definedName>
    <definedName name="IQ_PROBABLE_RECOV_RESERVES_URAN" hidden="1">"c9585"</definedName>
    <definedName name="IQ_PROBABLE_RECOV_RESERVES_ZINC" hidden="1">"c9320"</definedName>
    <definedName name="IQ_PROBABLE_RESERVES_CALORIFIC_VALUE_COAL" hidden="1">"c9798"</definedName>
    <definedName name="IQ_PROBABLE_RESERVES_CALORIFIC_VALUE_MET_COAL" hidden="1">"c9738"</definedName>
    <definedName name="IQ_PROBABLE_RESERVES_CALORIFIC_VALUE_STEAM" hidden="1">"c9768"</definedName>
    <definedName name="IQ_PROBABLE_RESERVES_GRADE_ALUM" hidden="1">"c9210"</definedName>
    <definedName name="IQ_PROBABLE_RESERVES_GRADE_COP" hidden="1">"c9154"</definedName>
    <definedName name="IQ_PROBABLE_RESERVES_GRADE_DIAM" hidden="1">"c9634"</definedName>
    <definedName name="IQ_PROBABLE_RESERVES_GRADE_GOLD" hidden="1">"c8995"</definedName>
    <definedName name="IQ_PROBABLE_RESERVES_GRADE_IRON" hidden="1">"c9369"</definedName>
    <definedName name="IQ_PROBABLE_RESERVES_GRADE_LEAD" hidden="1">"c9422"</definedName>
    <definedName name="IQ_PROBABLE_RESERVES_GRADE_MANG" hidden="1">"c9475"</definedName>
    <definedName name="IQ_PROBABLE_RESERVES_GRADE_MOLYB" hidden="1">"c9687"</definedName>
    <definedName name="IQ_PROBABLE_RESERVES_GRADE_NICK" hidden="1">"c9263"</definedName>
    <definedName name="IQ_PROBABLE_RESERVES_GRADE_PLAT" hidden="1">"c9101"</definedName>
    <definedName name="IQ_PROBABLE_RESERVES_GRADE_SILVER" hidden="1">"c9048"</definedName>
    <definedName name="IQ_PROBABLE_RESERVES_GRADE_TITAN" hidden="1">"c9528"</definedName>
    <definedName name="IQ_PROBABLE_RESERVES_GRADE_URAN" hidden="1">"c9581"</definedName>
    <definedName name="IQ_PROBABLE_RESERVES_GRADE_ZINC" hidden="1">"c9316"</definedName>
    <definedName name="IQ_PRODUCTION_COST_ALUM" hidden="1">"c9253"</definedName>
    <definedName name="IQ_PRODUCTION_COST_COAL" hidden="1">"c9826"</definedName>
    <definedName name="IQ_PRODUCTION_COST_COP" hidden="1">"c9200"</definedName>
    <definedName name="IQ_PRODUCTION_COST_DIAM" hidden="1">"c9677"</definedName>
    <definedName name="IQ_PRODUCTION_COST_GOLD" hidden="1">"c9038"</definedName>
    <definedName name="IQ_PRODUCTION_COST_IRON" hidden="1">"c9412"</definedName>
    <definedName name="IQ_PRODUCTION_COST_LEAD" hidden="1">"c9465"</definedName>
    <definedName name="IQ_PRODUCTION_COST_MANG" hidden="1">"c9518"</definedName>
    <definedName name="IQ_PRODUCTION_COST_MET_COAL" hidden="1">"c9763"</definedName>
    <definedName name="IQ_PRODUCTION_COST_MOLYB" hidden="1">"c9730"</definedName>
    <definedName name="IQ_PRODUCTION_COST_NICK" hidden="1">"c9306"</definedName>
    <definedName name="IQ_PRODUCTION_COST_PLAT" hidden="1">"c9144"</definedName>
    <definedName name="IQ_PRODUCTION_COST_SILVER" hidden="1">"c9091"</definedName>
    <definedName name="IQ_PRODUCTION_COST_STEAM" hidden="1">"c9793"</definedName>
    <definedName name="IQ_PRODUCTION_COST_TITAN" hidden="1">"c9571"</definedName>
    <definedName name="IQ_PRODUCTION_COST_URAN" hidden="1">"c9624"</definedName>
    <definedName name="IQ_PRODUCTION_COST_ZINC" hidden="1">"c9359"</definedName>
    <definedName name="IQ_PROFESSIONAL" hidden="1">"c1071"</definedName>
    <definedName name="IQ_PROFESSIONAL_TITLE" hidden="1">"c1072"</definedName>
    <definedName name="IQ_PROFIT_AFTER_COST_CAPITAL_NEW_BUSINESS" hidden="1">"c9969"</definedName>
    <definedName name="IQ_PROFIT_BEFORE_COST_CAPITAL_NEW_BUSINESS" hidden="1">"c9967"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"c518"</definedName>
    <definedName name="IQ_PROPERTY_MGMT_FEE" hidden="1">"c1074"</definedName>
    <definedName name="IQ_PROPERTY_NET" hidden="1">"c829"</definedName>
    <definedName name="IQ_PROV_BAD_DEBTS" hidden="1">"c1075"</definedName>
    <definedName name="IQ_PROV_BAD_DEBTS_CF" hidden="1">"c1076"</definedName>
    <definedName name="IQ_PROVED_ATTRIB_ORE_RESERVES_ALUM" hidden="1">"c9216"</definedName>
    <definedName name="IQ_PROVED_ATTRIB_ORE_RESERVES_COP" hidden="1">"c9160"</definedName>
    <definedName name="IQ_PROVED_ATTRIB_ORE_RESERVES_DIAM" hidden="1">"c9640"</definedName>
    <definedName name="IQ_PROVED_ATTRIB_ORE_RESERVES_GOLD" hidden="1">"c9001"</definedName>
    <definedName name="IQ_PROVED_ATTRIB_ORE_RESERVES_IRON" hidden="1">"c9375"</definedName>
    <definedName name="IQ_PROVED_ATTRIB_ORE_RESERVES_LEAD" hidden="1">"c9428"</definedName>
    <definedName name="IQ_PROVED_ATTRIB_ORE_RESERVES_MANG" hidden="1">"c9481"</definedName>
    <definedName name="IQ_PROVED_ATTRIB_ORE_RESERVES_MOLYB" hidden="1">"c9693"</definedName>
    <definedName name="IQ_PROVED_ATTRIB_ORE_RESERVES_NICK" hidden="1">"c9269"</definedName>
    <definedName name="IQ_PROVED_ATTRIB_ORE_RESERVES_PLAT" hidden="1">"c9107"</definedName>
    <definedName name="IQ_PROVED_ATTRIB_ORE_RESERVES_SILVER" hidden="1">"c9054"</definedName>
    <definedName name="IQ_PROVED_ATTRIB_ORE_RESERVES_TITAN" hidden="1">"c9534"</definedName>
    <definedName name="IQ_PROVED_ATTRIB_ORE_RESERVES_URAN" hidden="1">"c9587"</definedName>
    <definedName name="IQ_PROVED_ATTRIB_ORE_RESERVES_ZINC" hidden="1">"c9322"</definedName>
    <definedName name="IQ_PROVED_ORE_RESERVES_ALUM" hidden="1">"c9207"</definedName>
    <definedName name="IQ_PROVED_ORE_RESERVES_COP" hidden="1">"c9151"</definedName>
    <definedName name="IQ_PROVED_ORE_RESERVES_DIAM" hidden="1">"c9631"</definedName>
    <definedName name="IQ_PROVED_ORE_RESERVES_GOLD" hidden="1">"c8992"</definedName>
    <definedName name="IQ_PROVED_ORE_RESERVES_IRON" hidden="1">"c9366"</definedName>
    <definedName name="IQ_PROVED_ORE_RESERVES_LEAD" hidden="1">"c9419"</definedName>
    <definedName name="IQ_PROVED_ORE_RESERVES_MANG" hidden="1">"c9472"</definedName>
    <definedName name="IQ_PROVED_ORE_RESERVES_MOLYB" hidden="1">"c9684"</definedName>
    <definedName name="IQ_PROVED_ORE_RESERVES_NICK" hidden="1">"c9260"</definedName>
    <definedName name="IQ_PROVED_ORE_RESERVES_PLAT" hidden="1">"c9098"</definedName>
    <definedName name="IQ_PROVED_ORE_RESERVES_SILVER" hidden="1">"c9045"</definedName>
    <definedName name="IQ_PROVED_ORE_RESERVES_TITAN" hidden="1">"c9525"</definedName>
    <definedName name="IQ_PROVED_ORE_RESERVES_URAN" hidden="1">"c9578"</definedName>
    <definedName name="IQ_PROVED_ORE_RESERVES_ZINC" hidden="1">"c9313"</definedName>
    <definedName name="IQ_PROVED_RECOV_ATTRIB_RESERVES_ALUM" hidden="1">"c9219"</definedName>
    <definedName name="IQ_PROVED_RECOV_ATTRIB_RESERVES_COAL" hidden="1">"c9803"</definedName>
    <definedName name="IQ_PROVED_RECOV_ATTRIB_RESERVES_COP" hidden="1">"c9163"</definedName>
    <definedName name="IQ_PROVED_RECOV_ATTRIB_RESERVES_DIAM" hidden="1">"c9643"</definedName>
    <definedName name="IQ_PROVED_RECOV_ATTRIB_RESERVES_GOLD" hidden="1">"c9004"</definedName>
    <definedName name="IQ_PROVED_RECOV_ATTRIB_RESERVES_IRON" hidden="1">"c9378"</definedName>
    <definedName name="IQ_PROVED_RECOV_ATTRIB_RESERVES_LEAD" hidden="1">"c9431"</definedName>
    <definedName name="IQ_PROVED_RECOV_ATTRIB_RESERVES_MANG" hidden="1">"c9484"</definedName>
    <definedName name="IQ_PROVED_RECOV_ATTRIB_RESERVES_MET_COAL" hidden="1">"c9743"</definedName>
    <definedName name="IQ_PROVED_RECOV_ATTRIB_RESERVES_MOLYB" hidden="1">"c9696"</definedName>
    <definedName name="IQ_PROVED_RECOV_ATTRIB_RESERVES_NICK" hidden="1">"c9272"</definedName>
    <definedName name="IQ_PROVED_RECOV_ATTRIB_RESERVES_PLAT" hidden="1">"c9110"</definedName>
    <definedName name="IQ_PROVED_RECOV_ATTRIB_RESERVES_SILVER" hidden="1">"c9057"</definedName>
    <definedName name="IQ_PROVED_RECOV_ATTRIB_RESERVES_STEAM" hidden="1">"c9773"</definedName>
    <definedName name="IQ_PROVED_RECOV_ATTRIB_RESERVES_TITAN" hidden="1">"c9537"</definedName>
    <definedName name="IQ_PROVED_RECOV_ATTRIB_RESERVES_URAN" hidden="1">"c9590"</definedName>
    <definedName name="IQ_PROVED_RECOV_ATTRIB_RESERVES_ZINC" hidden="1">"c9325"</definedName>
    <definedName name="IQ_PROVED_RECOV_RESERVES_ALUM" hidden="1">"c9213"</definedName>
    <definedName name="IQ_PROVED_RECOV_RESERVES_COAL" hidden="1">"c9800"</definedName>
    <definedName name="IQ_PROVED_RECOV_RESERVES_COP" hidden="1">"c9157"</definedName>
    <definedName name="IQ_PROVED_RECOV_RESERVES_DIAM" hidden="1">"c9637"</definedName>
    <definedName name="IQ_PROVED_RECOV_RESERVES_GOLD" hidden="1">"c8998"</definedName>
    <definedName name="IQ_PROVED_RECOV_RESERVES_IRON" hidden="1">"c9372"</definedName>
    <definedName name="IQ_PROVED_RECOV_RESERVES_LEAD" hidden="1">"c9425"</definedName>
    <definedName name="IQ_PROVED_RECOV_RESERVES_MANG" hidden="1">"c9478"</definedName>
    <definedName name="IQ_PROVED_RECOV_RESERVES_MET_COAL" hidden="1">"c9740"</definedName>
    <definedName name="IQ_PROVED_RECOV_RESERVES_MOLYB" hidden="1">"c9690"</definedName>
    <definedName name="IQ_PROVED_RECOV_RESERVES_NICK" hidden="1">"c9266"</definedName>
    <definedName name="IQ_PROVED_RECOV_RESERVES_PLAT" hidden="1">"c9104"</definedName>
    <definedName name="IQ_PROVED_RECOV_RESERVES_SILVER" hidden="1">"c9051"</definedName>
    <definedName name="IQ_PROVED_RECOV_RESERVES_STEAM" hidden="1">"c9770"</definedName>
    <definedName name="IQ_PROVED_RECOV_RESERVES_TITAN" hidden="1">"c9531"</definedName>
    <definedName name="IQ_PROVED_RECOV_RESERVES_URAN" hidden="1">"c9584"</definedName>
    <definedName name="IQ_PROVED_RECOV_RESERVES_ZINC" hidden="1">"c9319"</definedName>
    <definedName name="IQ_PROVED_RESERVES_CALORIFIC_VALUE_COAL" hidden="1">"c9797"</definedName>
    <definedName name="IQ_PROVED_RESERVES_CALORIFIC_VALUE_MET_COAL" hidden="1">"c9737"</definedName>
    <definedName name="IQ_PROVED_RESERVES_CALORIFIC_VALUE_STEAM" hidden="1">"c9767"</definedName>
    <definedName name="IQ_PROVED_RESERVES_GRADE_ALUM" hidden="1">"c9208"</definedName>
    <definedName name="IQ_PROVED_RESERVES_GRADE_COP" hidden="1">"c9152"</definedName>
    <definedName name="IQ_PROVED_RESERVES_GRADE_DIAM" hidden="1">"c9632"</definedName>
    <definedName name="IQ_PROVED_RESERVES_GRADE_GOLD" hidden="1">"c8993"</definedName>
    <definedName name="IQ_PROVED_RESERVES_GRADE_IRON" hidden="1">"c9367"</definedName>
    <definedName name="IQ_PROVED_RESERVES_GRADE_LEAD" hidden="1">"c9420"</definedName>
    <definedName name="IQ_PROVED_RESERVES_GRADE_MANG" hidden="1">"c9473"</definedName>
    <definedName name="IQ_PROVED_RESERVES_GRADE_MOLYB" hidden="1">"c9685"</definedName>
    <definedName name="IQ_PROVED_RESERVES_GRADE_NICK" hidden="1">"c9261"</definedName>
    <definedName name="IQ_PROVED_RESERVES_GRADE_PLAT" hidden="1">"c9099"</definedName>
    <definedName name="IQ_PROVED_RESERVES_GRADE_SILVER" hidden="1">"c9046"</definedName>
    <definedName name="IQ_PROVED_RESERVES_GRADE_TITAN" hidden="1">"c9526"</definedName>
    <definedName name="IQ_PROVED_RESERVES_GRADE_URAN" hidden="1">"c9579"</definedName>
    <definedName name="IQ_PROVED_RESERVES_GRADE_ZINC" hidden="1">"c9314"</definedName>
    <definedName name="IQ_PROVISION_10YR_ANN_CAGR" hidden="1">"c6135"</definedName>
    <definedName name="IQ_PROVISION_10YR_ANN_GROWTH" hidden="1">"c1077"</definedName>
    <definedName name="IQ_PROVISION_1YR_ANN_GROWTH" hidden="1">"c1078"</definedName>
    <definedName name="IQ_PROVISION_2YR_ANN_CAGR" hidden="1">"c6136"</definedName>
    <definedName name="IQ_PROVISION_2YR_ANN_GROWTH" hidden="1">"c1079"</definedName>
    <definedName name="IQ_PROVISION_3YR_ANN_CAGR" hidden="1">"c6137"</definedName>
    <definedName name="IQ_PROVISION_3YR_ANN_GROWTH" hidden="1">"c1080"</definedName>
    <definedName name="IQ_PROVISION_5YR_ANN_CAGR" hidden="1">"c6138"</definedName>
    <definedName name="IQ_PROVISION_5YR_ANN_GROWTH" hidden="1">"c1081"</definedName>
    <definedName name="IQ_PROVISION_7YR_ANN_CAGR" hidden="1">"c6139"</definedName>
    <definedName name="IQ_PROVISION_7YR_ANN_GROWTH" hidden="1">"c1082"</definedName>
    <definedName name="IQ_PROVISION_CHARGE_OFFS" hidden="1">"c1083"</definedName>
    <definedName name="IQ_PROVISION_LL_FFIEC" hidden="1">"c13019"</definedName>
    <definedName name="IQ_PROVISION_LOSSES_AVG_ASSETS_FFIEC" hidden="1">"c13362"</definedName>
    <definedName name="IQ_PROVISION_LOSSES_AVG_LOANS_FFIEC" hidden="1">"c13470"</definedName>
    <definedName name="IQ_PROVISION_LOSSES_NET_LOSSES_FFIEC" hidden="1">"c13471"</definedName>
    <definedName name="IQ_PTBV" hidden="1">"c1084"</definedName>
    <definedName name="IQ_PTBV_AVG" hidden="1">"c1085"</definedName>
    <definedName name="IQ_PURCHASE_FOREIGN_CURRENCIES_FDIC" hidden="1">"c6513"</definedName>
    <definedName name="IQ_PURCHASE_TREASURY_FFIEC" hidden="1">"c12966"</definedName>
    <definedName name="IQ_PURCHASED_CREDIT_RELS_SERVICING_ASSETS_FFIEC" hidden="1">"c12839"</definedName>
    <definedName name="IQ_PURCHASED_OPTION_CONTRACTS_FDIC" hidden="1">"c6510"</definedName>
    <definedName name="IQ_PURCHASED_OPTION_CONTRACTS_FX_RISK_FDIC" hidden="1">"c6515"</definedName>
    <definedName name="IQ_PURCHASED_OPTION_CONTRACTS_NON_FX_IR_FDIC" hidden="1">"c6520"</definedName>
    <definedName name="IQ_PURCHASES_EQUIP_NONRES_SAAR_APR_FC_UNUSED" hidden="1">"c8491"</definedName>
    <definedName name="IQ_PURCHASES_EQUIP_NONRES_SAAR_APR_FC_UNUSED_UNUSED_UNUSED" hidden="1">"c8491"</definedName>
    <definedName name="IQ_PURCHASES_EQUIP_NONRES_SAAR_APR_UNUSED" hidden="1">"c7611"</definedName>
    <definedName name="IQ_PURCHASES_EQUIP_NONRES_SAAR_APR_UNUSED_UNUSED_UNUSED" hidden="1">"c7611"</definedName>
    <definedName name="IQ_PURCHASES_EQUIP_NONRES_SAAR_FC_UNUSED" hidden="1">"c7831"</definedName>
    <definedName name="IQ_PURCHASES_EQUIP_NONRES_SAAR_FC_UNUSED_UNUSED_UNUSED" hidden="1">"c7831"</definedName>
    <definedName name="IQ_PURCHASES_EQUIP_NONRES_SAAR_POP_FC_UNUSED" hidden="1">"c8051"</definedName>
    <definedName name="IQ_PURCHASES_EQUIP_NONRES_SAAR_POP_FC_UNUSED_UNUSED_UNUSED" hidden="1">"c8051"</definedName>
    <definedName name="IQ_PURCHASES_EQUIP_NONRES_SAAR_POP_UNUSED" hidden="1">"c7171"</definedName>
    <definedName name="IQ_PURCHASES_EQUIP_NONRES_SAAR_POP_UNUSED_UNUSED_UNUSED" hidden="1">"c7171"</definedName>
    <definedName name="IQ_PURCHASES_EQUIP_NONRES_SAAR_UNUSED" hidden="1">"c6951"</definedName>
    <definedName name="IQ_PURCHASES_EQUIP_NONRES_SAAR_UNUSED_UNUSED_UNUSED" hidden="1">"c6951"</definedName>
    <definedName name="IQ_PURCHASES_EQUIP_NONRES_SAAR_YOY_FC_UNUSED" hidden="1">"c8271"</definedName>
    <definedName name="IQ_PURCHASES_EQUIP_NONRES_SAAR_YOY_FC_UNUSED_UNUSED_UNUSED" hidden="1">"c8271"</definedName>
    <definedName name="IQ_PURCHASES_EQUIP_NONRES_SAAR_YOY_UNUSED" hidden="1">"c7391"</definedName>
    <definedName name="IQ_PURCHASES_EQUIP_NONRES_SAAR_YOY_UNUSED_UNUSED_UNUSED" hidden="1">"c7391"</definedName>
    <definedName name="IQ_PURCHASING_SECURITIES_LL_REC_FFIEC" hidden="1">"c12893"</definedName>
    <definedName name="IQ_PUT_DATE_SCHEDULE" hidden="1">"c2483"</definedName>
    <definedName name="IQ_PUT_NOTIFICATION" hidden="1">"c2485"</definedName>
    <definedName name="IQ_PUT_PRICE_SCHEDULE" hidden="1">"c2484"</definedName>
    <definedName name="IQ_PV_PREMIUMS_NEW_BUSINESS" hidden="1">"c9973"</definedName>
    <definedName name="IQ_QTD" hidden="1">750000</definedName>
    <definedName name="IQ_QUALIFYING_MINORITY_INT_T1_FFIEC" hidden="1">"c13135"</definedName>
    <definedName name="IQ_QUALIFYING_SUB_DEBT_REDEEM_PREF_T2_FFIEC" hidden="1">"c13144"</definedName>
    <definedName name="IQ_QUALIFYING_TRUST_PREFERRED_T1_FFIEC" hidden="1">"c13136"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_1_4_RISK_BASED_FFIEC" hidden="1">"c13418"</definedName>
    <definedName name="IQ_RE_ACQ_SATISFACTION_DEBTS_FFIEC" hidden="1">"c12832"</definedName>
    <definedName name="IQ_RE_DEPR_AMORT" hidden="1">"c8750"</definedName>
    <definedName name="IQ_RE_FARMLAND_GROSS_LOANS_FFIEC" hidden="1">"c13408"</definedName>
    <definedName name="IQ_RE_FARMLAND_RISK_BASED_FFIEC" hidden="1">"c13429"</definedName>
    <definedName name="IQ_RE_FCCR" hidden="1">"c8858"</definedName>
    <definedName name="IQ_RE_FCCR_CONT_OPS" hidden="1">"c8859"</definedName>
    <definedName name="IQ_RE_FCCR_INCL_DISC_OPS" hidden="1">"c8860"</definedName>
    <definedName name="IQ_RE_FCCR_INCL_PREF_DIV" hidden="1">"c8861"</definedName>
    <definedName name="IQ_RE_FCCR_INCL_PREF_DIV_CONT_OPS" hidden="1">"c8862"</definedName>
    <definedName name="IQ_RE_FCCR_INCL_PREF_DIV_INCL_DISC_OPS" hidden="1">"c8863"</definedName>
    <definedName name="IQ_RE_FIXED_CHARGES" hidden="1">"c8856"</definedName>
    <definedName name="IQ_RE_FIXED_CHARGES_INCL_PREF_DIV" hidden="1">"c8857"</definedName>
    <definedName name="IQ_RE_FORECLOSURE_FDIC" hidden="1">"c6332"</definedName>
    <definedName name="IQ_RE_FOREIGN_FFIEC" hidden="1">"c13479"</definedName>
    <definedName name="IQ_RE_GAIN_LOSS_SALE_ASSETS" hidden="1">"c8751"</definedName>
    <definedName name="IQ_RE_INVEST_FDIC" hidden="1">"c6331"</definedName>
    <definedName name="IQ_RE_LOANS_1_4_GROSS_LOANS_FFIEC" hidden="1">"c13397"</definedName>
    <definedName name="IQ_RE_LOANS_DOMESTIC_CHARGE_OFFS_FDIC" hidden="1">"c6589"</definedName>
    <definedName name="IQ_RE_LOANS_DOMESTIC_FDIC" hidden="1">"c6309"</definedName>
    <definedName name="IQ_RE_LOANS_DOMESTIC_NET_CHARGE_OFFS_FDIC" hidden="1">"c6627"</definedName>
    <definedName name="IQ_RE_LOANS_DOMESTIC_RECOVERIES_FDIC" hidden="1">"c6608"</definedName>
    <definedName name="IQ_RE_LOANS_FDIC" hidden="1">"c6308"</definedName>
    <definedName name="IQ_RE_LOANS_FOREIGN_CHARGE_OFFS_FDIC" hidden="1">"c6595"</definedName>
    <definedName name="IQ_RE_LOANS_FOREIGN_NET_CHARGE_OFFS_FDIC" hidden="1">"c6633"</definedName>
    <definedName name="IQ_RE_LOANS_FOREIGN_RECOVERIES_FDIC" hidden="1">"c6614"</definedName>
    <definedName name="IQ_RE_LOANS_GROSS_LOANS_FFIEC" hidden="1">"c13396"</definedName>
    <definedName name="IQ_RE_MAINT_CAPEX" hidden="1">"c8755"</definedName>
    <definedName name="IQ_RE_MINORITY_INTEREST" hidden="1">"c8752"</definedName>
    <definedName name="IQ_RE_NET_INCOME" hidden="1">"c8749"</definedName>
    <definedName name="IQ_RE_NOI" hidden="1">"c8864"</definedName>
    <definedName name="IQ_RE_NOI_GROWTH_SAME_PROP" hidden="1">"c8866"</definedName>
    <definedName name="IQ_RE_NOI_SAME_PROP" hidden="1">"c8865"</definedName>
    <definedName name="IQ_RE_OTHER_ITEMS" hidden="1">"c8753"</definedName>
    <definedName name="IQ_RE_RISK_BASED_FFIEC" hidden="1">"c13417"</definedName>
    <definedName name="IQ_REAL_ESTATE" hidden="1">"c1093"</definedName>
    <definedName name="IQ_REAL_ESTATE_ASSETS" hidden="1">"c1094"</definedName>
    <definedName name="IQ_REALIZED_GAINS_AVAIL_SALE_SEC_FFIEC" hidden="1">"c13022"</definedName>
    <definedName name="IQ_REALIZED_GAINS_HELD_MATURITY_SEC_FFIEC" hidden="1">"c13021"</definedName>
    <definedName name="IQ_REALIZED_GAINS_SEC_TOT_FFIEC" hidden="1">"c13517"</definedName>
    <definedName name="IQ_RECOVERIES_1_4_FAMILY_LOANS_FDIC" hidden="1">"c6707"</definedName>
    <definedName name="IQ_RECOVERIES_AUTO_LOANS_FDIC" hidden="1">"c6701"</definedName>
    <definedName name="IQ_RECOVERIES_AVG_LOANS_FFIEC" hidden="1">"c13476"</definedName>
    <definedName name="IQ_RECOVERIES_CL_LOANS_FDIC" hidden="1">"c6702"</definedName>
    <definedName name="IQ_RECOVERIES_CREDIT_CARDS_RECEIVABLES_FDIC" hidden="1">"c6704"</definedName>
    <definedName name="IQ_RECOVERIES_HOME_EQUITY_LINES_FDIC" hidden="1">"c6705"</definedName>
    <definedName name="IQ_RECOVERIES_OTHER_CONSUMER_LOANS_FDIC" hidden="1">"c6703"</definedName>
    <definedName name="IQ_RECOVERIES_OTHER_LOANS_FDIC" hidden="1">"c6706"</definedName>
    <definedName name="IQ_RECURRING_PROFIT_ACT_OR_EST" hidden="1">"c4507"</definedName>
    <definedName name="IQ_RECURRING_PROFIT_ACT_OR_EST_CIQ" hidden="1">"c5045"</definedName>
    <definedName name="IQ_RECURRING_PROFIT_SHARE_ACT_OR_EST" hidden="1">"c4508"</definedName>
    <definedName name="IQ_RECURRING_PROFIT_SHARE_ACT_OR_EST_CIQ" hidden="1">"c5046"</definedName>
    <definedName name="IQ_REDEEM_PREF_STOCK" hidden="1">"c1059"</definedName>
    <definedName name="IQ_REF_ENTITY" hidden="1">"c6033"</definedName>
    <definedName name="IQ_REF_ENTITY_CIQID" hidden="1">"c6024"</definedName>
    <definedName name="IQ_REF_ENTITY_TICKER" hidden="1">"c6023"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INSURANCE_RECOVERABLE_ASSETS_LH_FFIEC" hidden="1">"c13104"</definedName>
    <definedName name="IQ_REINSURANCE_RECOVERABLE_ASSETS_PC_FFIEC" hidden="1">"c13098"</definedName>
    <definedName name="IQ_RELATED_PLANS_FDIC" hidden="1">"c6320"</definedName>
    <definedName name="IQ_RENT_OTHER_INC_FROM_OREO_FFIEC" hidden="1">"c13043"</definedName>
    <definedName name="IQ_RENT_PER_SQ_FT_AVG_CONSOL" hidden="1">"c8846"</definedName>
    <definedName name="IQ_RENT_PER_SQ_FT_AVG_MANAGED" hidden="1">"c8848"</definedName>
    <definedName name="IQ_RENT_PER_SQ_FT_AVG_OTHER" hidden="1">"c8849"</definedName>
    <definedName name="IQ_RENT_PER_SQ_FT_AVG_TOTAL" hidden="1">"c8850"</definedName>
    <definedName name="IQ_RENT_PER_SQ_FT_AVG_UNCONSOL" hidden="1">"c8847"</definedName>
    <definedName name="IQ_RENT_PER_SQ_METER_AVG_CONSOL" hidden="1">"c8851"</definedName>
    <definedName name="IQ_RENT_PER_SQ_METER_AVG_MANAGED" hidden="1">"c8853"</definedName>
    <definedName name="IQ_RENT_PER_SQ_METER_AVG_OTHER" hidden="1">"c8854"</definedName>
    <definedName name="IQ_RENT_PER_SQ_METER_AVG_TOTAL" hidden="1">"c8855"</definedName>
    <definedName name="IQ_RENT_PER_SQ_METER_AVG_UNCONSOL" hidden="1">"c8852"</definedName>
    <definedName name="IQ_RENT_SAFE_DEPOSIT_FFIEC" hidden="1">"c13044"</definedName>
    <definedName name="IQ_RENTAL_REV" hidden="1">"c1101"</definedName>
    <definedName name="IQ_REPRICEABLE_EARNING_ASSETS_INT_SENSITIVITY_FFIEC" hidden="1">"c13093"</definedName>
    <definedName name="IQ_REPRICEABLE_INT_DEPOSITS_INT_SENSITIVITY_FFIEC" hidden="1">"c13094"</definedName>
    <definedName name="IQ_REPURCHASED_REBOOKED_GNMA_DUE_30_89_FFIEC" hidden="1">"c13283"</definedName>
    <definedName name="IQ_REPURCHASED_REBOOKED_GNMA_DUE_90_FFIEC" hidden="1">"c13309"</definedName>
    <definedName name="IQ_REPURCHASED_REBOOKED_GNMA_NON_ACCRUAL_FFIEC" hidden="1">"c13334"</definedName>
    <definedName name="IQ_RES_CONST_REAL_APR_FC_UNUSED" hidden="1">"c8536"</definedName>
    <definedName name="IQ_RES_CONST_REAL_APR_FC_UNUSED_UNUSED_UNUSED" hidden="1">"c8536"</definedName>
    <definedName name="IQ_RES_CONST_REAL_APR_UNUSED" hidden="1">"c7656"</definedName>
    <definedName name="IQ_RES_CONST_REAL_APR_UNUSED_UNUSED_UNUSED" hidden="1">"c7656"</definedName>
    <definedName name="IQ_RES_CONST_REAL_FC_UNUSED" hidden="1">"c7876"</definedName>
    <definedName name="IQ_RES_CONST_REAL_FC_UNUSED_UNUSED_UNUSED" hidden="1">"c7876"</definedName>
    <definedName name="IQ_RES_CONST_REAL_POP_FC_UNUSED" hidden="1">"c8096"</definedName>
    <definedName name="IQ_RES_CONST_REAL_POP_FC_UNUSED_UNUSED_UNUSED" hidden="1">"c8096"</definedName>
    <definedName name="IQ_RES_CONST_REAL_POP_UNUSED" hidden="1">"c7216"</definedName>
    <definedName name="IQ_RES_CONST_REAL_POP_UNUSED_UNUSED_UNUSED" hidden="1">"c7216"</definedName>
    <definedName name="IQ_RES_CONST_REAL_SAAR_APR_FC_UNUSED" hidden="1">"c8537"</definedName>
    <definedName name="IQ_RES_CONST_REAL_SAAR_APR_FC_UNUSED_UNUSED_UNUSED" hidden="1">"c8537"</definedName>
    <definedName name="IQ_RES_CONST_REAL_SAAR_APR_UNUSED" hidden="1">"c7657"</definedName>
    <definedName name="IQ_RES_CONST_REAL_SAAR_APR_UNUSED_UNUSED_UNUSED" hidden="1">"c7657"</definedName>
    <definedName name="IQ_RES_CONST_REAL_SAAR_FC_UNUSED" hidden="1">"c7877"</definedName>
    <definedName name="IQ_RES_CONST_REAL_SAAR_FC_UNUSED_UNUSED_UNUSED" hidden="1">"c7877"</definedName>
    <definedName name="IQ_RES_CONST_REAL_SAAR_POP_FC_UNUSED" hidden="1">"c8097"</definedName>
    <definedName name="IQ_RES_CONST_REAL_SAAR_POP_FC_UNUSED_UNUSED_UNUSED" hidden="1">"c8097"</definedName>
    <definedName name="IQ_RES_CONST_REAL_SAAR_POP_UNUSED" hidden="1">"c7217"</definedName>
    <definedName name="IQ_RES_CONST_REAL_SAAR_POP_UNUSED_UNUSED_UNUSED" hidden="1">"c7217"</definedName>
    <definedName name="IQ_RES_CONST_REAL_SAAR_UNUSED" hidden="1">"c6997"</definedName>
    <definedName name="IQ_RES_CONST_REAL_SAAR_UNUSED_UNUSED_UNUSED" hidden="1">"c6997"</definedName>
    <definedName name="IQ_RES_CONST_REAL_SAAR_YOY_FC_UNUSED" hidden="1">"c8317"</definedName>
    <definedName name="IQ_RES_CONST_REAL_SAAR_YOY_FC_UNUSED_UNUSED_UNUSED" hidden="1">"c8317"</definedName>
    <definedName name="IQ_RES_CONST_REAL_SAAR_YOY_UNUSED" hidden="1">"c7437"</definedName>
    <definedName name="IQ_RES_CONST_REAL_SAAR_YOY_UNUSED_UNUSED_UNUSED" hidden="1">"c7437"</definedName>
    <definedName name="IQ_RES_CONST_REAL_UNUSED" hidden="1">"c6996"</definedName>
    <definedName name="IQ_RES_CONST_REAL_UNUSED_UNUSED_UNUSED" hidden="1">"c6996"</definedName>
    <definedName name="IQ_RES_CONST_REAL_YOY_FC_UNUSED" hidden="1">"c8316"</definedName>
    <definedName name="IQ_RES_CONST_REAL_YOY_FC_UNUSED_UNUSED_UNUSED" hidden="1">"c8316"</definedName>
    <definedName name="IQ_RES_CONST_REAL_YOY_UNUSED" hidden="1">"c7436"</definedName>
    <definedName name="IQ_RES_CONST_REAL_YOY_UNUSED_UNUSED_UNUSED" hidden="1">"c7436"</definedName>
    <definedName name="IQ_RES_CONST_SAAR_APR_FC_UNUSED" hidden="1">"c8540"</definedName>
    <definedName name="IQ_RES_CONST_SAAR_APR_FC_UNUSED_UNUSED_UNUSED" hidden="1">"c8540"</definedName>
    <definedName name="IQ_RES_CONST_SAAR_APR_UNUSED" hidden="1">"c7660"</definedName>
    <definedName name="IQ_RES_CONST_SAAR_APR_UNUSED_UNUSED_UNUSED" hidden="1">"c7660"</definedName>
    <definedName name="IQ_RES_CONST_SAAR_FC_UNUSED" hidden="1">"c7880"</definedName>
    <definedName name="IQ_RES_CONST_SAAR_FC_UNUSED_UNUSED_UNUSED" hidden="1">"c7880"</definedName>
    <definedName name="IQ_RES_CONST_SAAR_POP_FC_UNUSED" hidden="1">"c8100"</definedName>
    <definedName name="IQ_RES_CONST_SAAR_POP_FC_UNUSED_UNUSED_UNUSED" hidden="1">"c8100"</definedName>
    <definedName name="IQ_RES_CONST_SAAR_POP_UNUSED" hidden="1">"c7220"</definedName>
    <definedName name="IQ_RES_CONST_SAAR_POP_UNUSED_UNUSED_UNUSED" hidden="1">"c7220"</definedName>
    <definedName name="IQ_RES_CONST_SAAR_UNUSED" hidden="1">"c7000"</definedName>
    <definedName name="IQ_RES_CONST_SAAR_UNUSED_UNUSED_UNUSED" hidden="1">"c7000"</definedName>
    <definedName name="IQ_RES_CONST_SAAR_YOY_FC_UNUSED" hidden="1">"c8320"</definedName>
    <definedName name="IQ_RES_CONST_SAAR_YOY_FC_UNUSED_UNUSED_UNUSED" hidden="1">"c8320"</definedName>
    <definedName name="IQ_RES_CONST_SAAR_YOY_UNUSED" hidden="1">"c7440"</definedName>
    <definedName name="IQ_RES_CONST_SAAR_YOY_UNUSED_UNUSED_UNUSED" hidden="1">"c7440"</definedName>
    <definedName name="IQ_RES_FIXED_INVEST" hidden="1">"c7001"</definedName>
    <definedName name="IQ_RES_FIXED_INVEST_APR" hidden="1">"c7661"</definedName>
    <definedName name="IQ_RES_FIXED_INVEST_APR_FC" hidden="1">"c8541"</definedName>
    <definedName name="IQ_RES_FIXED_INVEST_FC" hidden="1">"c7881"</definedName>
    <definedName name="IQ_RES_FIXED_INVEST_POP" hidden="1">"c7221"</definedName>
    <definedName name="IQ_RES_FIXED_INVEST_POP_FC" hidden="1">"c8101"</definedName>
    <definedName name="IQ_RES_FIXED_INVEST_REAL" hidden="1">"c6998"</definedName>
    <definedName name="IQ_RES_FIXED_INVEST_REAL_APR" hidden="1">"c7658"</definedName>
    <definedName name="IQ_RES_FIXED_INVEST_REAL_APR_FC" hidden="1">"c8538"</definedName>
    <definedName name="IQ_RES_FIXED_INVEST_REAL_FC" hidden="1">"c7878"</definedName>
    <definedName name="IQ_RES_FIXED_INVEST_REAL_POP" hidden="1">"c7218"</definedName>
    <definedName name="IQ_RES_FIXED_INVEST_REAL_POP_FC" hidden="1">"c8098"</definedName>
    <definedName name="IQ_RES_FIXED_INVEST_REAL_YOY" hidden="1">"c7438"</definedName>
    <definedName name="IQ_RES_FIXED_INVEST_REAL_YOY_FC" hidden="1">"c8318"</definedName>
    <definedName name="IQ_RES_FIXED_INVEST_SAAR" hidden="1">"c11994"</definedName>
    <definedName name="IQ_RES_FIXED_INVEST_SAAR_APR" hidden="1">"c11997"</definedName>
    <definedName name="IQ_RES_FIXED_INVEST_SAAR_POP" hidden="1">"c11995"</definedName>
    <definedName name="IQ_RES_FIXED_INVEST_SAAR_REAL" hidden="1">"c11990"</definedName>
    <definedName name="IQ_RES_FIXED_INVEST_SAAR_REAL_APR" hidden="1">"c11993"</definedName>
    <definedName name="IQ_RES_FIXED_INVEST_SAAR_REAL_POP" hidden="1">"c11991"</definedName>
    <definedName name="IQ_RES_FIXED_INVEST_SAAR_REAL_YOY" hidden="1">"c11992"</definedName>
    <definedName name="IQ_RES_FIXED_INVEST_SAAR_YOY" hidden="1">"c11996"</definedName>
    <definedName name="IQ_RES_FIXED_INVEST_YOY" hidden="1">"c7441"</definedName>
    <definedName name="IQ_RES_FIXED_INVEST_YOY_FC" hidden="1">"c8321"</definedName>
    <definedName name="IQ_RESEARCH_DEV" hidden="1">"c1090"</definedName>
    <definedName name="IQ_RESIDENTIAL_LOANS" hidden="1">"c1102"</definedName>
    <definedName name="IQ_REST_ACQUIRED_AFFILIATED_OTHER_RESTAURANTS" hidden="1">"c9873"</definedName>
    <definedName name="IQ_REST_ACQUIRED_FRANCHISE_RESTAURANTS" hidden="1">"c9867"</definedName>
    <definedName name="IQ_REST_ACQUIRED_OWNED_RESTAURANTS" hidden="1">"c9861"</definedName>
    <definedName name="IQ_REST_ACQUIRED_RESTAURANTS" hidden="1">"c9855"</definedName>
    <definedName name="IQ_REST_AFFILIATED_OTHER_RESTAURANTS_BEG" hidden="1">"c9871"</definedName>
    <definedName name="IQ_REST_AVG_VALUE_TRANSACTION" hidden="1">"c9887"</definedName>
    <definedName name="IQ_REST_AVG_VALUE_TRANSACTION_GROWTH" hidden="1">"c9888"</definedName>
    <definedName name="IQ_REST_AVG_WEEKLY_SALES" hidden="1">"c9879"</definedName>
    <definedName name="IQ_REST_AVG_WEEKLY_SALES_FRANCHISE" hidden="1">"c9877"</definedName>
    <definedName name="IQ_REST_AVG_WEEKLY_SALES_OWNED" hidden="1">"c9878"</definedName>
    <definedName name="IQ_REST_CLOSED_AFFILIATED_OTHER_RESTAURANTS" hidden="1">"c9874"</definedName>
    <definedName name="IQ_REST_CLOSED_FRANCHISE_RESTAURANTS" hidden="1">"c9868"</definedName>
    <definedName name="IQ_REST_CLOSED_OWNED_RESTAURANTS" hidden="1">"c9862"</definedName>
    <definedName name="IQ_REST_CLOSED_RESTAURANTS" hidden="1">"c9856"</definedName>
    <definedName name="IQ_REST_FRANCHISE_RESTAURANTS_BEG" hidden="1">"c9865"</definedName>
    <definedName name="IQ_REST_GUEST_COUNT_GROWTH" hidden="1">"c9889"</definedName>
    <definedName name="IQ_REST_OPENED_AFFILIATED_OTHER_RESTAURANTS" hidden="1">"c9872"</definedName>
    <definedName name="IQ_REST_OPENED_FRANCHISE_RESTAURANTS" hidden="1">"c9866"</definedName>
    <definedName name="IQ_REST_OPENED_OWNED_RESTAURANTS" hidden="1">"c9860"</definedName>
    <definedName name="IQ_REST_OPENED_RESTAURANTS" hidden="1">"c9854"</definedName>
    <definedName name="IQ_REST_OPERATING_MARGIN" hidden="1">"c9886"</definedName>
    <definedName name="IQ_REST_OWNED_RESTAURANTS_BEG" hidden="1">"c9859"</definedName>
    <definedName name="IQ_REST_RESTAURANTS_BEG" hidden="1">"c9853"</definedName>
    <definedName name="IQ_REST_SAME_RESTAURANT_SALES" hidden="1">"c9885"</definedName>
    <definedName name="IQ_REST_SAME_RESTAURANT_SALES_FRANCHISE" hidden="1">"c9883"</definedName>
    <definedName name="IQ_REST_SAME_RESTAURANT_SALES_GROWTH" hidden="1">"c9882"</definedName>
    <definedName name="IQ_REST_SAME_RESTAURANT_SALES_GROWTH_FRANCHISE" hidden="1">"c9880"</definedName>
    <definedName name="IQ_REST_SAME_RESTAURANT_SALES_GROWTH_OWNED" hidden="1">"c9881"</definedName>
    <definedName name="IQ_REST_SAME_RESTAURANT_SALES_OWNED" hidden="1">"c9884"</definedName>
    <definedName name="IQ_REST_SOLD_AFFILIATED_OTHER_RESTAURANTS" hidden="1">"c9875"</definedName>
    <definedName name="IQ_REST_SOLD_FRANCHISE_RESTAURANTS" hidden="1">"c9869"</definedName>
    <definedName name="IQ_REST_SOLD_OWNED_RESTAURANTS" hidden="1">"c9863"</definedName>
    <definedName name="IQ_REST_SOLD_RESTAURANTS" hidden="1">"c9857"</definedName>
    <definedName name="IQ_REST_TOTAL_AFFILIATED_OTHER_RESTAURANTS" hidden="1">"c9876"</definedName>
    <definedName name="IQ_REST_TOTAL_FRANCHISE_RESTAURANTS" hidden="1">"c9870"</definedName>
    <definedName name="IQ_REST_TOTAL_OWNED_RESTAURANTS" hidden="1">"c9864"</definedName>
    <definedName name="IQ_REST_TOTAL_RESTAURANTS" hidden="1">"c9858"</definedName>
    <definedName name="IQ_RESTATEMENT_BS" hidden="1">"c1643"</definedName>
    <definedName name="IQ_RESTATEMENT_CF" hidden="1">"c1644"</definedName>
    <definedName name="IQ_RESTATEMENT_IS" hidden="1">"c1642"</definedName>
    <definedName name="IQ_RESTATEMENTS_FFIEC" hidden="1">"c12958"</definedName>
    <definedName name="IQ_RESTATEMENTS_NET_FDIC" hidden="1">"c6500"</definedName>
    <definedName name="IQ_RESTR_STOCK_COMP" hidden="1">"c3506"</definedName>
    <definedName name="IQ_RESTR_STOCK_COMP_PRETAX" hidden="1">"c3504"</definedName>
    <definedName name="IQ_RESTR_STOCK_COMP_TAX" hidden="1">"c3505"</definedName>
    <definedName name="IQ_RESTRICTED_CASH" hidden="1">"c1103"</definedName>
    <definedName name="IQ_RESTRICTED_CASH_NON_CURRENT" hidden="1">"c6192"</definedName>
    <definedName name="IQ_RESTRICTED_CASH_TOTAL" hidden="1">"c6193"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" hidden="1">"c6264"</definedName>
    <definedName name="IQ_RESTRUCTURE_REIT" hidden="1">"c1110"</definedName>
    <definedName name="IQ_RESTRUCTURE_UTI" hidden="1">"c1111"</definedName>
    <definedName name="IQ_RESTRUCTURED_LOANS" hidden="1">"c1112"</definedName>
    <definedName name="IQ_RESTRUCTURED_LOANS_1_4_RESIDENTIAL_FDIC" hidden="1">"c6378"</definedName>
    <definedName name="IQ_RESTRUCTURED_LOANS_LEASES_FDIC" hidden="1">"c6377"</definedName>
    <definedName name="IQ_RESTRUCTURED_LOANS_NON_1_4_FDIC" hidden="1">"c6379"</definedName>
    <definedName name="IQ_RETAIL_ACQUIRED_AFFILIATED_OTHER_STORES" hidden="1">"c9892"</definedName>
    <definedName name="IQ_RETAIL_ACQUIRED_FRANCHISE_STORES" hidden="1">"c2895"</definedName>
    <definedName name="IQ_RETAIL_ACQUIRED_OWNED_STORES" hidden="1">"c2903"</definedName>
    <definedName name="IQ_RETAIL_ACQUIRED_STORES" hidden="1">"c2887"</definedName>
    <definedName name="IQ_RETAIL_AFFILIATED_OTHER_STORES_BEG" hidden="1">"c9890"</definedName>
    <definedName name="IQ_RETAIL_AVG_SQ_METERS_GROSS" hidden="1">"c9908"</definedName>
    <definedName name="IQ_RETAIL_AVG_SQ_METERS_NET" hidden="1">"c9907"</definedName>
    <definedName name="IQ_RETAIL_AVG_STORE_SIZE_GROSS" hidden="1">"c2066"</definedName>
    <definedName name="IQ_RETAIL_AVG_STORE_SIZE_NET" hidden="1">"c2067"</definedName>
    <definedName name="IQ_RETAIL_AVG_VALUE_TRANSACTION" hidden="1">"c9915"</definedName>
    <definedName name="IQ_RETAIL_AVG_VALUE_TRANSACTION_GROWTH" hidden="1">"c9916"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AFFILIATED_OTHER_STORES" hidden="1">"c9893"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DEPOSITS_FDIC" hidden="1">"c6488"</definedName>
    <definedName name="IQ_RETAIL_FRANCHISE_STORES_BEG" hidden="1">"c2893"</definedName>
    <definedName name="IQ_RETAIL_GROSS_MARGIN" hidden="1">"c9899"</definedName>
    <definedName name="IQ_RETAIL_IS_RATIO" hidden="1">"c7002"</definedName>
    <definedName name="IQ_RETAIL_IS_RATIO_FC" hidden="1">"c7882"</definedName>
    <definedName name="IQ_RETAIL_IS_RATIO_POP" hidden="1">"c7222"</definedName>
    <definedName name="IQ_RETAIL_IS_RATIO_POP_FC" hidden="1">"c8102"</definedName>
    <definedName name="IQ_RETAIL_IS_RATIO_YOY" hidden="1">"c7442"</definedName>
    <definedName name="IQ_RETAIL_IS_RATIO_YOY_FC" hidden="1">"c8322"</definedName>
    <definedName name="IQ_RETAIL_MERCHANDISE_MARGIN" hidden="1">"c9901"</definedName>
    <definedName name="IQ_RETAIL_OPENED_AFFILIATED_OTHER_STORES" hidden="1">"c9891"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PERATING_MARGIN" hidden="1">"c9900"</definedName>
    <definedName name="IQ_RETAIL_OWNED_STORES_BEG" hidden="1">"c2901"</definedName>
    <definedName name="IQ_RETAIL_SALES" hidden="1">"c7003"</definedName>
    <definedName name="IQ_RETAIL_SALES_APR" hidden="1">"c7663"</definedName>
    <definedName name="IQ_RETAIL_SALES_APR_FC" hidden="1">"c8543"</definedName>
    <definedName name="IQ_RETAIL_SALES_CATALOG" hidden="1">"c9903"</definedName>
    <definedName name="IQ_RETAIL_SALES_FC" hidden="1">"c7883"</definedName>
    <definedName name="IQ_RETAIL_SALES_FOOD" hidden="1">"c7004"</definedName>
    <definedName name="IQ_RETAIL_SALES_FOOD_APR" hidden="1">"c7664"</definedName>
    <definedName name="IQ_RETAIL_SALES_FOOD_APR_FC" hidden="1">"c8544"</definedName>
    <definedName name="IQ_RETAIL_SALES_FOOD_EXCL_VEHICLE" hidden="1">"c7005"</definedName>
    <definedName name="IQ_RETAIL_SALES_FOOD_EXCL_VEHICLE_APR" hidden="1">"c7665"</definedName>
    <definedName name="IQ_RETAIL_SALES_FOOD_EXCL_VEHICLE_APR_FC" hidden="1">"c8545"</definedName>
    <definedName name="IQ_RETAIL_SALES_FOOD_EXCL_VEHICLE_FC" hidden="1">"c7885"</definedName>
    <definedName name="IQ_RETAIL_SALES_FOOD_EXCL_VEHICLE_POP" hidden="1">"c7225"</definedName>
    <definedName name="IQ_RETAIL_SALES_FOOD_EXCL_VEHICLE_POP_FC" hidden="1">"c8105"</definedName>
    <definedName name="IQ_RETAIL_SALES_FOOD_EXCL_VEHICLE_YOY" hidden="1">"c7445"</definedName>
    <definedName name="IQ_RETAIL_SALES_FOOD_EXCL_VEHICLE_YOY_FC" hidden="1">"c8325"</definedName>
    <definedName name="IQ_RETAIL_SALES_FOOD_FC" hidden="1">"c7884"</definedName>
    <definedName name="IQ_RETAIL_SALES_FOOD_POP" hidden="1">"c7224"</definedName>
    <definedName name="IQ_RETAIL_SALES_FOOD_POP_FC" hidden="1">"c8104"</definedName>
    <definedName name="IQ_RETAIL_SALES_FOOD_YOY" hidden="1">"c7444"</definedName>
    <definedName name="IQ_RETAIL_SALES_FOOD_YOY_FC" hidden="1">"c8324"</definedName>
    <definedName name="IQ_RETAIL_SALES_ONLINE" hidden="1">"c9904"</definedName>
    <definedName name="IQ_RETAIL_SALES_POP" hidden="1">"c7223"</definedName>
    <definedName name="IQ_RETAIL_SALES_POP_FC" hidden="1">"c8103"</definedName>
    <definedName name="IQ_RETAIL_SALES_RETAIL" hidden="1">"c9902"</definedName>
    <definedName name="IQ_RETAIL_SALES_SAAR" hidden="1">"c7009"</definedName>
    <definedName name="IQ_RETAIL_SALES_SAAR_APR" hidden="1">"c7669"</definedName>
    <definedName name="IQ_RETAIL_SALES_SAAR_APR_FC" hidden="1">"c8549"</definedName>
    <definedName name="IQ_RETAIL_SALES_SAAR_FC" hidden="1">"c7889"</definedName>
    <definedName name="IQ_RETAIL_SALES_SAAR_POP" hidden="1">"c7229"</definedName>
    <definedName name="IQ_RETAIL_SALES_SAAR_POP_FC" hidden="1">"c8109"</definedName>
    <definedName name="IQ_RETAIL_SALES_SAAR_YOY" hidden="1">"c7449"</definedName>
    <definedName name="IQ_RETAIL_SALES_SAAR_YOY_FC" hidden="1">"c8329"</definedName>
    <definedName name="IQ_RETAIL_SALES_SQ_METER_COMPARABLE_GROSS" hidden="1">"c9914"</definedName>
    <definedName name="IQ_RETAIL_SALES_SQ_METER_COMPARABLE_NET" hidden="1">"c9913"</definedName>
    <definedName name="IQ_RETAIL_SALES_SQ_METER_GROSS" hidden="1">"c9910"</definedName>
    <definedName name="IQ_RETAIL_SALES_SQ_METER_NET" hidden="1">"c9909"</definedName>
    <definedName name="IQ_RETAIL_SALES_SQ_METER_OWNED_GROSS" hidden="1">"c9912"</definedName>
    <definedName name="IQ_RETAIL_SALES_SQ_METER_OWNED_NET" hidden="1">"c9911"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ALES_VALUE_INDEX" hidden="1">"c7006"</definedName>
    <definedName name="IQ_RETAIL_SALES_VALUE_INDEX_APR" hidden="1">"c7666"</definedName>
    <definedName name="IQ_RETAIL_SALES_VALUE_INDEX_APR_FC" hidden="1">"c8546"</definedName>
    <definedName name="IQ_RETAIL_SALES_VALUE_INDEX_FC" hidden="1">"c7886"</definedName>
    <definedName name="IQ_RETAIL_SALES_VALUE_INDEX_POP" hidden="1">"c7226"</definedName>
    <definedName name="IQ_RETAIL_SALES_VALUE_INDEX_POP_FC" hidden="1">"c8106"</definedName>
    <definedName name="IQ_RETAIL_SALES_VALUE_INDEX_YOY" hidden="1">"c7446"</definedName>
    <definedName name="IQ_RETAIL_SALES_VALUE_INDEX_YOY_FC" hidden="1">"c8326"</definedName>
    <definedName name="IQ_RETAIL_SALES_VOL_INDEX" hidden="1">"c7007"</definedName>
    <definedName name="IQ_RETAIL_SALES_VOL_INDEX_APR" hidden="1">"c7667"</definedName>
    <definedName name="IQ_RETAIL_SALES_VOL_INDEX_APR_FC" hidden="1">"c8547"</definedName>
    <definedName name="IQ_RETAIL_SALES_VOL_INDEX_EXCL_MOTOR" hidden="1">"c7008"</definedName>
    <definedName name="IQ_RETAIL_SALES_VOL_INDEX_EXCL_MOTOR_APR" hidden="1">"c7668"</definedName>
    <definedName name="IQ_RETAIL_SALES_VOL_INDEX_EXCL_MOTOR_APR_FC" hidden="1">"c8548"</definedName>
    <definedName name="IQ_RETAIL_SALES_VOL_INDEX_EXCL_MOTOR_FC" hidden="1">"c7888"</definedName>
    <definedName name="IQ_RETAIL_SALES_VOL_INDEX_EXCL_MOTOR_POP" hidden="1">"c7228"</definedName>
    <definedName name="IQ_RETAIL_SALES_VOL_INDEX_EXCL_MOTOR_POP_FC" hidden="1">"c8108"</definedName>
    <definedName name="IQ_RETAIL_SALES_VOL_INDEX_EXCL_MOTOR_YOY" hidden="1">"c7448"</definedName>
    <definedName name="IQ_RETAIL_SALES_VOL_INDEX_EXCL_MOTOR_YOY_FC" hidden="1">"c8328"</definedName>
    <definedName name="IQ_RETAIL_SALES_VOL_INDEX_FC" hidden="1">"c7887"</definedName>
    <definedName name="IQ_RETAIL_SALES_VOL_INDEX_POP" hidden="1">"c7227"</definedName>
    <definedName name="IQ_RETAIL_SALES_VOL_INDEX_POP_FC" hidden="1">"c8107"</definedName>
    <definedName name="IQ_RETAIL_SALES_VOL_INDEX_YOY" hidden="1">"c7447"</definedName>
    <definedName name="IQ_RETAIL_SALES_VOL_INDEX_YOY_FC" hidden="1">"c8327"</definedName>
    <definedName name="IQ_RETAIL_SALES_YOY" hidden="1">"c7443"</definedName>
    <definedName name="IQ_RETAIL_SALES_YOY_FC" hidden="1">"c8323"</definedName>
    <definedName name="IQ_RETAIL_SAME_STORE_SALES" hidden="1">"c9898"</definedName>
    <definedName name="IQ_RETAIL_SAME_STORE_SALES_FRANCHISE" hidden="1">"c9896"</definedName>
    <definedName name="IQ_RETAIL_SAME_STORE_SALES_OWNED" hidden="1">"c9897"</definedName>
    <definedName name="IQ_RETAIL_SOLD_AFFILIATED_OTHER_STORES" hidden="1">"c9894"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AFFILIATED_OTHER_STORES" hidden="1">"c9895"</definedName>
    <definedName name="IQ_RETAIL_TOTAL_FRANCHISE_STORES" hidden="1">"c2898"</definedName>
    <definedName name="IQ_RETAIL_TOTAL_OWNED_STORES" hidden="1">"c2906"</definedName>
    <definedName name="IQ_RETAIL_TOTAL_SQ_METERS_GROSS" hidden="1">"c9906"</definedName>
    <definedName name="IQ_RETAIL_TOTAL_SQ_METERS_NET" hidden="1">"c9905"</definedName>
    <definedName name="IQ_RETAIL_TOTAL_STORES" hidden="1">"c2061"</definedName>
    <definedName name="IQ_RETAINED_EARN" hidden="1">"c1092"</definedName>
    <definedName name="IQ_RETAINED_EARNINGS_AVERAGE_EQUITY_FDIC" hidden="1">"c6733"</definedName>
    <definedName name="IQ_RETAINED_EARNINGS_EQUITY_FFIEC" hidden="1">"c13348"</definedName>
    <definedName name="IQ_RETAINED_EARNINGS_FFIEC" hidden="1">"c12878"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DIC" hidden="1">"c6730"</definedName>
    <definedName name="IQ_RETURN_ASSETS_FS" hidden="1">"c1116"</definedName>
    <definedName name="IQ_RETURN_CAPITAL" hidden="1">"c1117"</definedName>
    <definedName name="IQ_RETURN_EMBEDDED_VALUE" hidden="1">"c9974"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DIC" hidden="1">"c6732"</definedName>
    <definedName name="IQ_RETURN_EQUITY_FS" hidden="1">"c1121"</definedName>
    <definedName name="IQ_RETURN_INVESTMENT" hidden="1">"c1117"</definedName>
    <definedName name="IQ_REV" hidden="1">"c1122"</definedName>
    <definedName name="IQ_REV_AP" hidden="1">"c8873"</definedName>
    <definedName name="IQ_REV_AP_ABS" hidden="1">"c8892"</definedName>
    <definedName name="IQ_REV_BEFORE_LL" hidden="1">"c1123"</definedName>
    <definedName name="IQ_REV_NAME_AP" hidden="1">"c8911"</definedName>
    <definedName name="IQ_REV_NAME_AP_ABS" hidden="1">"c8930"</definedName>
    <definedName name="IQ_REV_STDDEV_EST" hidden="1">"c1124"</definedName>
    <definedName name="IQ_REV_STDDEV_EST_CIQ" hidden="1">"c3621"</definedName>
    <definedName name="IQ_REV_STDDEV_EST_REUT" hidden="1">"c3639"</definedName>
    <definedName name="IQ_REV_UTI" hidden="1">"c1125"</definedName>
    <definedName name="IQ_REVALUATION_GAINS_DERIVATIVE_DOM_FFIEC" hidden="1">"c12828"</definedName>
    <definedName name="IQ_REVALUATION_GAINS_DERIVATIVE_FOREIGN_FFIEC" hidden="1">"c12829"</definedName>
    <definedName name="IQ_REVALUATION_GAINS_FDIC" hidden="1">"c6428"</definedName>
    <definedName name="IQ_REVALUATION_LOSSES_FDIC" hidden="1">"c6429"</definedName>
    <definedName name="IQ_REVENUE" hidden="1">"c1122"</definedName>
    <definedName name="IQ_REVENUE_ACT_OR_EST" hidden="1">"c2214"</definedName>
    <definedName name="IQ_REVENUE_ACT_OR_EST_CIQ" hidden="1">"c5059"</definedName>
    <definedName name="IQ_REVENUE_BEFORE_LL_FFIEC" hidden="1">"c13018"</definedName>
    <definedName name="IQ_REVENUE_EST" hidden="1">"c1126"</definedName>
    <definedName name="IQ_REVENUE_EST_BOTTOM_UP_CIQ" hidden="1">"c12025"</definedName>
    <definedName name="IQ_REVENUE_EST_CIQ" hidden="1">"c3616"</definedName>
    <definedName name="IQ_REVENUE_EST_REUT" hidden="1">"c3634"</definedName>
    <definedName name="IQ_REVENUE_HIGH_EST" hidden="1">"c1127"</definedName>
    <definedName name="IQ_REVENUE_HIGH_EST_CIQ" hidden="1">"c3618"</definedName>
    <definedName name="IQ_REVENUE_HIGH_EST_REUT" hidden="1">"c3636"</definedName>
    <definedName name="IQ_REVENUE_LOW_EST" hidden="1">"c1128"</definedName>
    <definedName name="IQ_REVENUE_LOW_EST_CIQ" hidden="1">"c3619"</definedName>
    <definedName name="IQ_REVENUE_LOW_EST_REUT" hidden="1">"c3637"</definedName>
    <definedName name="IQ_REVENUE_MEDIAN_EST" hidden="1">"c1662"</definedName>
    <definedName name="IQ_REVENUE_MEDIAN_EST_CIQ" hidden="1">"c3617"</definedName>
    <definedName name="IQ_REVENUE_MEDIAN_EST_REUT" hidden="1">"c3635"</definedName>
    <definedName name="IQ_REVENUE_NUM_EST" hidden="1">"c1129"</definedName>
    <definedName name="IQ_REVENUE_NUM_EST_CIQ" hidden="1">"c3620"</definedName>
    <definedName name="IQ_REVENUE_NUM_EST_REUT" hidden="1">"c3638"</definedName>
    <definedName name="IQ_REVISION_DATE_" hidden="1">39855.3918171296</definedName>
    <definedName name="IQ_REVOLV_OPEN_SECURED_1_4_LL_REC_DOM_FFIEC" hidden="1">"c12902"</definedName>
    <definedName name="IQ_REVOLVING_HOME_EQUITY_LINES_UNUSED_FFIEC" hidden="1">"c13241"</definedName>
    <definedName name="IQ_REVOLVING_LOANS_GROSS_LOANS_FFIEC" hidden="1">"c13398"</definedName>
    <definedName name="IQ_REVOLVING_LOANS_RISK_BASED_FFIEC" hidden="1">"c13419"</definedName>
    <definedName name="IQ_REVOLVING_LOANS_SEC_1_4_DOM_CHARGE_OFFS_FFIEC" hidden="1">"c13168"</definedName>
    <definedName name="IQ_REVOLVING_LOANS_SEC_1_4_DOM_RECOV_FFIEC" hidden="1">"c13190"</definedName>
    <definedName name="IQ_REVOLVING_OPEN_END_1_4_TRADING_DOM_FFIEC" hidden="1">"c12927"</definedName>
    <definedName name="IQ_REVOLVING_SECURED_1_4_DUE_30_89_FFIEC" hidden="1">"c13260"</definedName>
    <definedName name="IQ_REVOLVING_SECURED_1_4_DUE_90_FFIEC" hidden="1">"c13288"</definedName>
    <definedName name="IQ_REVOLVING_SECURED_1_4_NON_ACCRUAL_FFIEC" hidden="1">"c13314"</definedName>
    <definedName name="IQ_RISK_ADJ_BANK_ASSETS" hidden="1">"c2670"</definedName>
    <definedName name="IQ_RISK_WEIGHTED_ASSETS_FDIC" hidden="1">"c6370"</definedName>
    <definedName name="IQ_RSI" hidden="1">"c12704"</definedName>
    <definedName name="IQ_RSI_ADJ" hidden="1">"c12705"</definedName>
    <definedName name="IQ_SALARIED_WORKFORCE" hidden="1">"c7010"</definedName>
    <definedName name="IQ_SALARIED_WORKFORCE_APR" hidden="1">"c7670"</definedName>
    <definedName name="IQ_SALARIED_WORKFORCE_APR_FC" hidden="1">"c8550"</definedName>
    <definedName name="IQ_SALARIED_WORKFORCE_FC" hidden="1">"c7890"</definedName>
    <definedName name="IQ_SALARIED_WORKFORCE_POP" hidden="1">"c7230"</definedName>
    <definedName name="IQ_SALARIED_WORKFORCE_POP_FC" hidden="1">"c8110"</definedName>
    <definedName name="IQ_SALARIED_WORKFORCE_YOY" hidden="1">"c7450"</definedName>
    <definedName name="IQ_SALARIED_WORKFORCE_YOY_FC" hidden="1">"c8330"</definedName>
    <definedName name="IQ_SALARIES_EMPLOYEE_BENEFITS_FFIEC" hidden="1">"c13023"</definedName>
    <definedName name="IQ_SALARY" hidden="1">"c1130"</definedName>
    <definedName name="IQ_SALARY_FDIC" hidden="1">"c6576"</definedName>
    <definedName name="IQ_SALE_COMMON_GROSS_FFIEC" hidden="1">"c12963"</definedName>
    <definedName name="IQ_SALE_CONVERSION_RETIREMENT_STOCK_FDIC" hidden="1">"c6661"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" hidden="1">"c6284"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PREF_FFIEC" hidden="1">"c12961"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_TREASURY_FFIEC" hidden="1">"c12965"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AVINGS_RATE_DISP_INC_PCT" hidden="1">"c7011"</definedName>
    <definedName name="IQ_SAVINGS_RATE_DISP_INC_PCT_FC" hidden="1">"c7891"</definedName>
    <definedName name="IQ_SAVINGS_RATE_DISP_INC_PCT_POP" hidden="1">"c7231"</definedName>
    <definedName name="IQ_SAVINGS_RATE_DISP_INC_PCT_POP_FC" hidden="1">"c8111"</definedName>
    <definedName name="IQ_SAVINGS_RATE_DISP_INC_PCT_YOY" hidden="1">"c7451"</definedName>
    <definedName name="IQ_SAVINGS_RATE_DISP_INC_PCT_YOY_FC" hidden="1">"c8331"</definedName>
    <definedName name="IQ_SAVINGS_RATE_GDP_PCT" hidden="1">"c7012"</definedName>
    <definedName name="IQ_SAVINGS_RATE_GDP_PCT_FC" hidden="1">"c7892"</definedName>
    <definedName name="IQ_SAVINGS_RATE_GDP_PCT_POP" hidden="1">"c7232"</definedName>
    <definedName name="IQ_SAVINGS_RATE_GDP_PCT_POP_FC" hidden="1">"c8112"</definedName>
    <definedName name="IQ_SAVINGS_RATE_GDP_PCT_YOY" hidden="1">"c7452"</definedName>
    <definedName name="IQ_SAVINGS_RATE_GDP_PCT_YOY_FC" hidden="1">"c8332"</definedName>
    <definedName name="IQ_SAVINGS_RATE_PERSONAL_INC_PCT" hidden="1">"c7013"</definedName>
    <definedName name="IQ_SAVINGS_RATE_PERSONAL_INC_PCT_FC" hidden="1">"c7893"</definedName>
    <definedName name="IQ_SAVINGS_RATE_PERSONAL_INC_PCT_POP" hidden="1">"c7233"</definedName>
    <definedName name="IQ_SAVINGS_RATE_PERSONAL_INC_PCT_POP_FC" hidden="1">"c8113"</definedName>
    <definedName name="IQ_SAVINGS_RATE_PERSONAL_INC_PCT_YOY" hidden="1">"c7453"</definedName>
    <definedName name="IQ_SAVINGS_RATE_PERSONAL_INC_PCT_YOY_FC" hidden="1">"c8333"</definedName>
    <definedName name="IQ_SBC_EXPENSE_FFIEC" hidden="1">"c13077"</definedName>
    <definedName name="IQ_SEC_1_4_CONSTRUCTION_DOM_CHARGE_OFFS_FFIEC" hidden="1">"c13165"</definedName>
    <definedName name="IQ_SEC_1_4_CONSTRUCTION_DOM_RECOV_FFIEC" hidden="1">"c13187"</definedName>
    <definedName name="IQ_SEC_BORROWED_OFF_BS_FFIEC" hidden="1">"c13127"</definedName>
    <definedName name="IQ_SEC_FARMLAND_DOM_CHARGE_OFFS_FFIEC" hidden="1">"c13167"</definedName>
    <definedName name="IQ_SEC_FARMLAND_DOM_RECOV_FFIEC" hidden="1">"c13189"</definedName>
    <definedName name="IQ_SEC_FUNDS_PURCHASED_ASSETS_TOT_FFIEC" hidden="1">"c13447"</definedName>
    <definedName name="IQ_SEC_ISSUED_US_AVAIL_SALE_FFIEC" hidden="1">"c12795"</definedName>
    <definedName name="IQ_SEC_ISSUED_US_TRADING_DOM_FFIEC" hidden="1">"c12920"</definedName>
    <definedName name="IQ_SEC_ISSUED_US_TRADING_FFIEC" hidden="1">"c12815"</definedName>
    <definedName name="IQ_SEC_MULTIFAM_DOM_CHARGE_OFFS_FFIEC" hidden="1">"c13171"</definedName>
    <definedName name="IQ_SEC_MULTIFAM_DOM_DUE_30_89_FFIEC" hidden="1">"c13263"</definedName>
    <definedName name="IQ_SEC_MULTIFAM_DOM_DUE_90_FFIEC" hidden="1">"c13291"</definedName>
    <definedName name="IQ_SEC_MULTIFAM_DOM_NON_ACCRUAL_FFIEC" hidden="1">"c13317"</definedName>
    <definedName name="IQ_SEC_MULTIFAM_DOM_RECOV_FFIEC" hidden="1">"c13193"</definedName>
    <definedName name="IQ_SEC_NONFARM_NONRES_CHARGE_OFFS_FFIEC" hidden="1">"c13629"</definedName>
    <definedName name="IQ_SEC_NONFARM_NONRES_DOM_OFFICES_DUE_30_89_FFIEC" hidden="1">"c13264"</definedName>
    <definedName name="IQ_SEC_NONFARM_NONRES_DOM_OFFICES_DUE_90_FFIEC" hidden="1">"c13292"</definedName>
    <definedName name="IQ_SEC_NONFARM_NONRES_DOM_OFFICES_NON_ACCRUAL_FFIEC" hidden="1">"c13318"</definedName>
    <definedName name="IQ_SEC_NONFARM_NONRES_RECOV_FFIEC" hidden="1">"c13633"</definedName>
    <definedName name="IQ_SEC_OTHER_CONSTRUCTION_DOM_CHARGE_OFFS_FFIEC" hidden="1">"c13166"</definedName>
    <definedName name="IQ_SEC_OTHER_CONSTRUCTION_DOM_RECOV_FFIEC" hidden="1">"c13188"</definedName>
    <definedName name="IQ_SEC_OTHER_NONFARM_NONRES_CHARGE_OFFS_FFIEC" hidden="1">"c13173"</definedName>
    <definedName name="IQ_SEC_OTHER_NONFARM_NONRES_DUE_30_89_FFIEC" hidden="1">"c13266"</definedName>
    <definedName name="IQ_SEC_OTHER_NONFARM_NONRES_DUE_90_FFIEC" hidden="1">"c13637"</definedName>
    <definedName name="IQ_SEC_OTHER_NONFARM_NONRES_RECOV_FFIEC" hidden="1">"c13195"</definedName>
    <definedName name="IQ_SEC_OWNER_NONFARM_NONRES_CHARGE_OFFS_FFIEC" hidden="1">"c13172"</definedName>
    <definedName name="IQ_SEC_OWNER_NONFARM_NONRES_DUE_30_89_FFIEC" hidden="1">"c13265"</definedName>
    <definedName name="IQ_SEC_OWNER_NONFARM_NONRES_DUE_90_FFIEC" hidden="1">"c13636"</definedName>
    <definedName name="IQ_SEC_OWNER_NONFARM_NONRES_RECOV_FFIEC" hidden="1">"c13194"</definedName>
    <definedName name="IQ_SEC_PURCHASED_RESELL" hidden="1">"c5513"</definedName>
    <definedName name="IQ_SEC_PURCHASED_RESELL_FFIEC" hidden="1">"c12807"</definedName>
    <definedName name="IQ_SEC_RE_FOREIGN_DUE_30_89_FFIEC" hidden="1">"c13267"</definedName>
    <definedName name="IQ_SEC_RE_FOREIGN_DUE_90_FFIEC" hidden="1">"c13293"</definedName>
    <definedName name="IQ_SEC_RE_FOREIGN_NON_ACCRUAL_FFIEC" hidden="1">"c13319"</definedName>
    <definedName name="IQ_SEC_SOLD_REPURCHASE_FFIEC" hidden="1">"c12857"</definedName>
    <definedName name="IQ_SECUR_RECEIV" hidden="1">"c1151"</definedName>
    <definedName name="IQ_SECURED_1_4_FAMILY_RESIDENTIAL_CHARGE_OFFS_FDIC" hidden="1">"c6590"</definedName>
    <definedName name="IQ_SECURED_1_4_FAMILY_RESIDENTIAL_NET_CHARGE_OFFS_FDIC" hidden="1">"c6628"</definedName>
    <definedName name="IQ_SECURED_1_4_FAMILY_RESIDENTIAL_RECOVERIES_FDIC" hidden="1">"c6609"</definedName>
    <definedName name="IQ_SECURED_DEBT" hidden="1">"c2546"</definedName>
    <definedName name="IQ_SECURED_DEBT_PCT" hidden="1">"c2547"</definedName>
    <definedName name="IQ_SECURED_FARMLAND_CHARGE_OFFS_FDIC" hidden="1">"c6593"</definedName>
    <definedName name="IQ_SECURED_FARMLAND_DOM_DUE_30_89_FFIEC" hidden="1">"c13259"</definedName>
    <definedName name="IQ_SECURED_FARMLAND_DOM_DUE_90_FFIEC" hidden="1">"c13287"</definedName>
    <definedName name="IQ_SECURED_FARMLAND_DOM_NON_ACCRUAL_FFIEC" hidden="1">"c13313"</definedName>
    <definedName name="IQ_SECURED_FARMLAND_LL_REC_DOM_FFIEC" hidden="1">"c12901"</definedName>
    <definedName name="IQ_SECURED_FARMLAND_NET_CHARGE_OFFS_FDIC" hidden="1">"c6631"</definedName>
    <definedName name="IQ_SECURED_FARMLAND_RECOVERIES_FDIC" hidden="1">"c6612"</definedName>
    <definedName name="IQ_SECURED_MULTI_RES_LL_REC_DOM_FFIEC" hidden="1">"c12905"</definedName>
    <definedName name="IQ_SECURED_MULTIFAMILY_RESIDENTIAL_CHARGE_OFFS_FDIC" hidden="1">"c6591"</definedName>
    <definedName name="IQ_SECURED_MULTIFAMILY_RESIDENTIAL_NET_CHARGE_OFFS_FDIC" hidden="1">"c6629"</definedName>
    <definedName name="IQ_SECURED_MULTIFAMILY_RESIDENTIAL_RECOVERIES_FDIC" hidden="1">"c6610"</definedName>
    <definedName name="IQ_SECURED_NONFARM_NONRESIDENTIAL_CHARGE_OFFS_FDIC" hidden="1">"c6592"</definedName>
    <definedName name="IQ_SECURED_NONFARM_NONRESIDENTIAL_NET_CHARGE_OFFS_FDIC" hidden="1">"c6630"</definedName>
    <definedName name="IQ_SECURED_NONFARM_NONRESIDENTIAL_RECOVERIES_FDIC" hidden="1">"c6611"</definedName>
    <definedName name="IQ_SECURITIES_GAINS_FDIC" hidden="1">"c6584"</definedName>
    <definedName name="IQ_SECURITIES_HELD_MATURITY_FFIEC" hidden="1">"c12777"</definedName>
    <definedName name="IQ_SECURITIES_ISSUED_STATES_FDIC" hidden="1">"c6300"</definedName>
    <definedName name="IQ_SECURITIES_ISSUED_US_FFIEC" hidden="1">"c12781"</definedName>
    <definedName name="IQ_SECURITIES_LENT_FDIC" hidden="1">"c6532"</definedName>
    <definedName name="IQ_SECURITIES_LENT_FFIEC" hidden="1">"c13255"</definedName>
    <definedName name="IQ_SECURITIES_QUARTERLY_AVG_FFIEC" hidden="1">"c13079"</definedName>
    <definedName name="IQ_SECURITIES_UNDERWRITING_FDIC" hidden="1">"c6529"</definedName>
    <definedName name="IQ_SECURITIES_UNDERWRITING_UNUSED_FFIEC" hidden="1">"c13247"</definedName>
    <definedName name="IQ_SECURITIZATION_INC_OPERATING_INC_FFIEC" hidden="1">"c13390"</definedName>
    <definedName name="IQ_SECURITIZATION_INCOME_FFIEC" hidden="1">"c13012"</definedName>
    <definedName name="IQ_SECURITY_BORROW" hidden="1">"c1152"</definedName>
    <definedName name="IQ_SECURITY_LEVEL" hidden="1">"c2159"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LECTED_FOREIGN_ASSETS_FFIEC" hidden="1">"c13485"</definedName>
    <definedName name="IQ_SEMI_BACKLOG" hidden="1">"c10005"</definedName>
    <definedName name="IQ_SEMI_BACKLOG_AVG_PRICE" hidden="1">"c10006"</definedName>
    <definedName name="IQ_SEMI_BACKLOG_VALUE" hidden="1">"c10007"</definedName>
    <definedName name="IQ_SEMI_BOOK_TO_BILL_RATIO" hidden="1">"c10008"</definedName>
    <definedName name="IQ_SEMI_ORDER_AVG_PRICE" hidden="1">"c10002"</definedName>
    <definedName name="IQ_SEMI_ORDER_VALUE" hidden="1">"c10003"</definedName>
    <definedName name="IQ_SEMI_ORDER_VALUE_CHANGE" hidden="1">"c10004"</definedName>
    <definedName name="IQ_SEMI_ORDERS" hidden="1">"c10001"</definedName>
    <definedName name="IQ_SEMI_WARRANTY_RES_ACQ" hidden="1">"c10011"</definedName>
    <definedName name="IQ_SEMI_WARRANTY_RES_BEG" hidden="1">"c10009"</definedName>
    <definedName name="IQ_SEMI_WARRANTY_RES_END" hidden="1">"c10014"</definedName>
    <definedName name="IQ_SEMI_WARRANTY_RES_ISS" hidden="1">"c10010"</definedName>
    <definedName name="IQ_SEMI_WARRANTY_RES_OTHER" hidden="1">"c10013"</definedName>
    <definedName name="IQ_SEMI_WARRANTY_RES_PAY" hidden="1">"c10012"</definedName>
    <definedName name="IQ_SEP_ACCOUNT_ASSETS_LH_FFIEC" hidden="1">"c13105"</definedName>
    <definedName name="IQ_SEPARATE_ACCOUNT_LIAB_LH_FFIEC" hidden="1">"c13108"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ERVICE_CHARGES_DEPOSIT_ACCOUNTS_DOM_FFIEC" hidden="1">"c13003"</definedName>
    <definedName name="IQ_SERVICE_CHARGES_FDIC" hidden="1">"c6572"</definedName>
    <definedName name="IQ_SERVICE_CHARGES_OPERATING_INC_FFIEC" hidden="1">"c13384"</definedName>
    <definedName name="IQ_SERVICE_FEE" hidden="1">"c8951"</definedName>
    <definedName name="IQ_SERVICING_FEES_FFIEC" hidden="1">"c13011"</definedName>
    <definedName name="IQ_SERVICING_FEES_OPERATING_INC_FFIEC" hidden="1">"c13389"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" hidden="1">"c6265"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"c83"</definedName>
    <definedName name="IQ_SHARES_PER_DR" hidden="1">"c204"</definedName>
    <definedName name="IQ_SHARES_PURCHASED_AVERAGE_PRICE" hidden="1">"c5821"</definedName>
    <definedName name="IQ_SHARES_PURCHASED_QUARTER" hidden="1">"c5820"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POSITIONS_FFIEC" hidden="1">"c12859"</definedName>
    <definedName name="IQ_SHORT_TERM_INVEST" hidden="1">"c1197"</definedName>
    <definedName name="IQ_SMALL_INT_BEAR_CD" hidden="1">"c1166"</definedName>
    <definedName name="IQ_SOC_SEC_RECEIPTS_SAAR_USD_APR_FC" hidden="1">"c12005"</definedName>
    <definedName name="IQ_SOC_SEC_RECEIPTS_SAAR_USD_FC" hidden="1">"c12002"</definedName>
    <definedName name="IQ_SOC_SEC_RECEIPTS_SAAR_USD_POP_FC" hidden="1">"c12003"</definedName>
    <definedName name="IQ_SOC_SEC_RECEIPTS_SAAR_USD_YOY_FC" hidden="1">"c12004"</definedName>
    <definedName name="IQ_SOC_SEC_RECEIPTS_USD_APR_FC" hidden="1">"c12001"</definedName>
    <definedName name="IQ_SOC_SEC_RECEIPTS_USD_FC" hidden="1">"c11998"</definedName>
    <definedName name="IQ_SOC_SEC_RECEIPTS_USD_POP_FC" hidden="1">"c11999"</definedName>
    <definedName name="IQ_SOC_SEC_RECEIPTS_USD_YOY_FC" hidden="1">"c12000"</definedName>
    <definedName name="IQ_SOCIAL_SEC_RECEIPTS" hidden="1">"c7015"</definedName>
    <definedName name="IQ_SOCIAL_SEC_RECEIPTS_APR" hidden="1">"c7675"</definedName>
    <definedName name="IQ_SOCIAL_SEC_RECEIPTS_APR_FC" hidden="1">"c8555"</definedName>
    <definedName name="IQ_SOCIAL_SEC_RECEIPTS_FC" hidden="1">"c7895"</definedName>
    <definedName name="IQ_SOCIAL_SEC_RECEIPTS_POP" hidden="1">"c7235"</definedName>
    <definedName name="IQ_SOCIAL_SEC_RECEIPTS_POP_FC" hidden="1">"c8115"</definedName>
    <definedName name="IQ_SOCIAL_SEC_RECEIPTS_SAAR" hidden="1">"c7016"</definedName>
    <definedName name="IQ_SOCIAL_SEC_RECEIPTS_SAAR_APR" hidden="1">"c7676"</definedName>
    <definedName name="IQ_SOCIAL_SEC_RECEIPTS_SAAR_APR_FC" hidden="1">"c8556"</definedName>
    <definedName name="IQ_SOCIAL_SEC_RECEIPTS_SAAR_FC" hidden="1">"c7896"</definedName>
    <definedName name="IQ_SOCIAL_SEC_RECEIPTS_SAAR_POP" hidden="1">"c7236"</definedName>
    <definedName name="IQ_SOCIAL_SEC_RECEIPTS_SAAR_POP_FC" hidden="1">"c8116"</definedName>
    <definedName name="IQ_SOCIAL_SEC_RECEIPTS_SAAR_YOY" hidden="1">"c7456"</definedName>
    <definedName name="IQ_SOCIAL_SEC_RECEIPTS_SAAR_YOY_FC" hidden="1">"c8336"</definedName>
    <definedName name="IQ_SOCIAL_SEC_RECEIPTS_YOY" hidden="1">"c7455"</definedName>
    <definedName name="IQ_SOCIAL_SEC_RECEIPTS_YOY_FC" hidden="1">"c8335"</definedName>
    <definedName name="IQ_SOFTWARE" hidden="1">"c1167"</definedName>
    <definedName name="IQ_SOURCE" hidden="1">"c1168"</definedName>
    <definedName name="IQ_SP" hidden="1">"c2171"</definedName>
    <definedName name="IQ_SP_BANK" hidden="1">"c2637"</definedName>
    <definedName name="IQ_SP_BANK_ACTION" hidden="1">"c2636"</definedName>
    <definedName name="IQ_SP_BANK_DATE" hidden="1">"c2635"</definedName>
    <definedName name="IQ_SP_DATE" hidden="1">"c2172"</definedName>
    <definedName name="IQ_SP_FIN_ENHANCE_FX" hidden="1">"c2631"</definedName>
    <definedName name="IQ_SP_FIN_ENHANCE_FX_ACTION" hidden="1">"c2630"</definedName>
    <definedName name="IQ_SP_FIN_ENHANCE_FX_DATE" hidden="1">"c2629"</definedName>
    <definedName name="IQ_SP_FIN_ENHANCE_LC" hidden="1">"c2634"</definedName>
    <definedName name="IQ_SP_FIN_ENHANCE_LC_ACTION" hidden="1">"c2633"</definedName>
    <definedName name="IQ_SP_FIN_ENHANCE_LC_DATE" hidden="1">"c2632"</definedName>
    <definedName name="IQ_SP_FIN_STRENGTH_LC_ACTION_LT" hidden="1">"c2625"</definedName>
    <definedName name="IQ_SP_FIN_STRENGTH_LC_ACTION_ST" hidden="1">"c2626"</definedName>
    <definedName name="IQ_SP_FIN_STRENGTH_LC_DATE_LT" hidden="1">"c2623"</definedName>
    <definedName name="IQ_SP_FIN_STRENGTH_LC_DATE_ST" hidden="1">"c2624"</definedName>
    <definedName name="IQ_SP_FIN_STRENGTH_LC_LT" hidden="1">"c2627"</definedName>
    <definedName name="IQ_SP_FIN_STRENGTH_LC_ST" hidden="1">"c2628"</definedName>
    <definedName name="IQ_SP_FX_ACTION_LT" hidden="1">"c2613"</definedName>
    <definedName name="IQ_SP_FX_ACTION_ST" hidden="1">"c2614"</definedName>
    <definedName name="IQ_SP_FX_DATE_LT" hidden="1">"c2611"</definedName>
    <definedName name="IQ_SP_FX_DATE_ST" hidden="1">"c2612"</definedName>
    <definedName name="IQ_SP_FX_LT" hidden="1">"c2615"</definedName>
    <definedName name="IQ_SP_FX_ST" hidden="1">"c2616"</definedName>
    <definedName name="IQ_SP_ISSUE_ACTION" hidden="1">"c2644"</definedName>
    <definedName name="IQ_SP_ISSUE_DATE" hidden="1">"c2643"</definedName>
    <definedName name="IQ_SP_ISSUE_LT" hidden="1">"c2645"</definedName>
    <definedName name="IQ_SP_ISSUE_NSR_ACTION_LT" hidden="1">"c13616"</definedName>
    <definedName name="IQ_SP_ISSUE_NSR_ACTION_ST" hidden="1">"c13622"</definedName>
    <definedName name="IQ_SP_ISSUE_NSR_DATE_LT" hidden="1">"c13615"</definedName>
    <definedName name="IQ_SP_ISSUE_NSR_DATE_ST" hidden="1">"c13621"</definedName>
    <definedName name="IQ_SP_ISSUE_NSR_LT" hidden="1">"c13614"</definedName>
    <definedName name="IQ_SP_ISSUE_NSR_ST" hidden="1">"c13620"</definedName>
    <definedName name="IQ_SP_ISSUE_OUTLOOK_WATCH" hidden="1">"c2650"</definedName>
    <definedName name="IQ_SP_ISSUE_OUTLOOK_WATCH_DATE" hidden="1">"c2649"</definedName>
    <definedName name="IQ_SP_ISSUE_RECOVER" hidden="1">"c2648"</definedName>
    <definedName name="IQ_SP_ISSUE_RECOVER_ACTION" hidden="1">"c2647"</definedName>
    <definedName name="IQ_SP_ISSUE_RECOVER_DATE" hidden="1">"c2646"</definedName>
    <definedName name="IQ_SP_LC_ACTION_LT" hidden="1">"c2619"</definedName>
    <definedName name="IQ_SP_LC_ACTION_ST" hidden="1">"c2620"</definedName>
    <definedName name="IQ_SP_LC_DATE_LT" hidden="1">"c2617"</definedName>
    <definedName name="IQ_SP_LC_DATE_ST" hidden="1">"c2618"</definedName>
    <definedName name="IQ_SP_LC_LT" hidden="1">"c2621"</definedName>
    <definedName name="IQ_SP_LC_ST" hidden="1">"c2622"</definedName>
    <definedName name="IQ_SP_NSR_ACTION_LT" hidden="1">"c13613"</definedName>
    <definedName name="IQ_SP_NSR_ACTION_ST" hidden="1">"c13619"</definedName>
    <definedName name="IQ_SP_NSR_DATE_LT" hidden="1">"c13612"</definedName>
    <definedName name="IQ_SP_NSR_DATE_ST" hidden="1">"c13618"</definedName>
    <definedName name="IQ_SP_NSR_LT" hidden="1">"c13611"</definedName>
    <definedName name="IQ_SP_NSR_ST" hidden="1">"c13617"</definedName>
    <definedName name="IQ_SP_OUTLOOK_WATCH" hidden="1">"c2639"</definedName>
    <definedName name="IQ_SP_OUTLOOK_WATCH_DATE" hidden="1">"c2638"</definedName>
    <definedName name="IQ_SP_REASON" hidden="1">"c2174"</definedName>
    <definedName name="IQ_SP_STATUS" hidden="1">"c2173"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" hidden="1">"c6266"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Q_FT_LEASED_GROSS_CONSOL" hidden="1">"c8820"</definedName>
    <definedName name="IQ_SQ_FT_LEASED_GROSS_MANAGED" hidden="1">"c8822"</definedName>
    <definedName name="IQ_SQ_FT_LEASED_GROSS_OTHER" hidden="1">"c8823"</definedName>
    <definedName name="IQ_SQ_FT_LEASED_GROSS_TOTAL" hidden="1">"c8824"</definedName>
    <definedName name="IQ_SQ_FT_LEASED_GROSS_UNCONSOL" hidden="1">"c8821"</definedName>
    <definedName name="IQ_SQ_FT_LEASED_NET_CONSOL" hidden="1">"c8825"</definedName>
    <definedName name="IQ_SQ_FT_LEASED_NET_MANAGED" hidden="1">"c8827"</definedName>
    <definedName name="IQ_SQ_FT_LEASED_NET_OTHER" hidden="1">"c8828"</definedName>
    <definedName name="IQ_SQ_FT_LEASED_NET_TOTAL" hidden="1">"c8829"</definedName>
    <definedName name="IQ_SQ_FT_LEASED_NET_UNCONSOL" hidden="1">"c8826"</definedName>
    <definedName name="IQ_SQ_METER_LEASED_GROSS_CONSOL" hidden="1">"c8830"</definedName>
    <definedName name="IQ_SQ_METER_LEASED_GROSS_MANAGED" hidden="1">"c8832"</definedName>
    <definedName name="IQ_SQ_METER_LEASED_GROSS_OTHER" hidden="1">"c8833"</definedName>
    <definedName name="IQ_SQ_METER_LEASED_GROSS_TOTAL" hidden="1">"c8834"</definedName>
    <definedName name="IQ_SQ_METER_LEASED_GROSS_UNCONSOL" hidden="1">"c8831"</definedName>
    <definedName name="IQ_SQ_METER_LEASED_NET_CONSOL" hidden="1">"c8835"</definedName>
    <definedName name="IQ_SQ_METER_LEASED_NET_MANAGED" hidden="1">"c8837"</definedName>
    <definedName name="IQ_SQ_METER_LEASED_NET_OTHER" hidden="1">"c8838"</definedName>
    <definedName name="IQ_SQ_METER_LEASED_NET_TOTAL" hidden="1">"c8839"</definedName>
    <definedName name="IQ_SQ_METER_LEASED_NET_UNCONSOL" hidden="1">"c8836"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" hidden="1">"c6267"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" hidden="1">"c6268"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" hidden="1">"c6269"</definedName>
    <definedName name="IQ_ST_DEBT_REPAID_REIT" hidden="1">"c1194"</definedName>
    <definedName name="IQ_ST_DEBT_REPAID_UTI" hidden="1">"c1195"</definedName>
    <definedName name="IQ_ST_DEBT_UTI" hidden="1">"c1196"</definedName>
    <definedName name="IQ_ST_FHLB_DEBT" hidden="1">"c5658"</definedName>
    <definedName name="IQ_ST_INVEST" hidden="1">"c1197"</definedName>
    <definedName name="IQ_ST_INVEST_ASSETS_TOT_FFIEC" hidden="1">"c13438"</definedName>
    <definedName name="IQ_ST_INVEST_ST_NONCORE_FUNDING_FFIEC" hidden="1">"c13338"</definedName>
    <definedName name="IQ_ST_INVEST_UTI" hidden="1">"c1198"</definedName>
    <definedName name="IQ_ST_NOTE_RECEIV" hidden="1">"c1199"</definedName>
    <definedName name="IQ_STATE" hidden="1">"c1200"</definedName>
    <definedName name="IQ_STATE_LOCAL_SPENDING_SAAR" hidden="1">"c7017"</definedName>
    <definedName name="IQ_STATE_LOCAL_SPENDING_SAAR_APR" hidden="1">"c7677"</definedName>
    <definedName name="IQ_STATE_LOCAL_SPENDING_SAAR_APR_FC" hidden="1">"c8557"</definedName>
    <definedName name="IQ_STATE_LOCAL_SPENDING_SAAR_FC" hidden="1">"c7897"</definedName>
    <definedName name="IQ_STATE_LOCAL_SPENDING_SAAR_POP" hidden="1">"c7237"</definedName>
    <definedName name="IQ_STATE_LOCAL_SPENDING_SAAR_POP_FC" hidden="1">"c8117"</definedName>
    <definedName name="IQ_STATE_LOCAL_SPENDING_SAAR_YOY" hidden="1">"c7457"</definedName>
    <definedName name="IQ_STATE_LOCAL_SPENDING_SAAR_YOY_FC" hidden="1">"c8337"</definedName>
    <definedName name="IQ_STATES_NONTRANSACTION_ACCOUNTS_FDIC" hidden="1">"c6547"</definedName>
    <definedName name="IQ_STATES_TOTAL_DEPOSITS_FDIC" hidden="1">"c6473"</definedName>
    <definedName name="IQ_STATES_TRANSACTION_ACCOUNTS_FDIC" hidden="1">"c6539"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COMP" hidden="1">"c3512"</definedName>
    <definedName name="IQ_STOCK_BASED_COMP_PRETAX" hidden="1">"c3510"</definedName>
    <definedName name="IQ_STOCK_BASED_COMP_TAX" hidden="1">"c3511"</definedName>
    <definedName name="IQ_STOCK_BASED_GA" hidden="1">"c2993"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TOTAL" hidden="1">"c3040"</definedName>
    <definedName name="IQ_STOCK_OPTIONS_COMP" hidden="1">"c3509"</definedName>
    <definedName name="IQ_STOCK_OPTIONS_COMP_PRETAX" hidden="1">"c3507"</definedName>
    <definedName name="IQ_STOCK_OPTIONS_COMP_TAX" hidden="1">"c3508"</definedName>
    <definedName name="IQ_STRATEGY_NOTE" hidden="1">"c6791"</definedName>
    <definedName name="IQ_STRIKE_PRICE_ISSUED" hidden="1">"c1645"</definedName>
    <definedName name="IQ_STRIKE_PRICE_OS" hidden="1">"c1646"</definedName>
    <definedName name="IQ_STRIPS_RECEIVABLE_MORTGAGE_LOANS_FFIEC" hidden="1">"c12844"</definedName>
    <definedName name="IQ_STRIPS_RECEIVABLE_OTHER_FFIEC" hidden="1">"c12845"</definedName>
    <definedName name="IQ_STRUCT_FIN_CLASS" hidden="1">"c8950"</definedName>
    <definedName name="IQ_STRUCT_FIN_SERIES" hidden="1">"c8956"</definedName>
    <definedName name="IQ_STRUCTURED_NOTES_INVEST_SECURITIES_FFIEC" hidden="1">"c13468"</definedName>
    <definedName name="IQ_STRUCTURING_NOTES_TIER_1_FFIEC" hidden="1">"c13344"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FDIC" hidden="1">"c6346"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UB_NOTES_DEBENTURES_FFIEC" hidden="1">"c12867"</definedName>
    <definedName name="IQ_SUB_NOTES_PAYABLE_UNCONSOLIDATED_TRUSTS_FFIEC" hidden="1">"c12868"</definedName>
    <definedName name="IQ_SUPPLIES_FFIEC" hidden="1">"c13050"</definedName>
    <definedName name="IQ_SURPLUS_FDIC" hidden="1">"c6351"</definedName>
    <definedName name="IQ_SURPLUS_FFIEC" hidden="1">"c12877"</definedName>
    <definedName name="IQ_SVA" hidden="1">"c1214"</definedName>
    <definedName name="IQ_TANGIBLE_EQUITY_ASSETS_FFIEC" hidden="1">"c13346"</definedName>
    <definedName name="IQ_TANGIBLE_TIER_1_LEVERAGE_FFIEC" hidden="1">"c13345"</definedName>
    <definedName name="IQ_TARGET_PRICE_NUM" hidden="1">"c1653"</definedName>
    <definedName name="IQ_TARGET_PRICE_NUM_CIQ" hidden="1">"c4661"</definedName>
    <definedName name="IQ_TARGET_PRICE_NUM_REUT" hidden="1">"c5319"</definedName>
    <definedName name="IQ_TARGET_PRICE_STDDEV" hidden="1">"c1654"</definedName>
    <definedName name="IQ_TARGET_PRICE_STDDEV_CIQ" hidden="1">"c4662"</definedName>
    <definedName name="IQ_TARGET_PRICE_STDDEV_REUT" hidden="1">"c5320"</definedName>
    <definedName name="IQ_TAX_BENEFIT_CF_1YR" hidden="1">"c3483"</definedName>
    <definedName name="IQ_TAX_BENEFIT_CF_2YR" hidden="1">"c3484"</definedName>
    <definedName name="IQ_TAX_BENEFIT_CF_3YR" hidden="1">"c3485"</definedName>
    <definedName name="IQ_TAX_BENEFIT_CF_4YR" hidden="1">"c3486"</definedName>
    <definedName name="IQ_TAX_BENEFIT_CF_5YR" hidden="1">"c3487"</definedName>
    <definedName name="IQ_TAX_BENEFIT_CF_AFTER_FIVE" hidden="1">"c3488"</definedName>
    <definedName name="IQ_TAX_BENEFIT_CF_MAX_YEAR" hidden="1">"c3491"</definedName>
    <definedName name="IQ_TAX_BENEFIT_CF_NO_EXP" hidden="1">"c3489"</definedName>
    <definedName name="IQ_TAX_BENEFIT_CF_TOTAL" hidden="1">"c3490"</definedName>
    <definedName name="IQ_TAX_BENEFIT_OPTIONS" hidden="1">"c1215"</definedName>
    <definedName name="IQ_TAX_EQUIV_NET_INT_INC" hidden="1">"c1216"</definedName>
    <definedName name="IQ_TAX_OTHER_EXP_AP" hidden="1">"c8878"</definedName>
    <definedName name="IQ_TAX_OTHER_EXP_AP_ABS" hidden="1">"c8897"</definedName>
    <definedName name="IQ_TAX_OTHER_EXP_NAME_AP" hidden="1">"c8916"</definedName>
    <definedName name="IQ_TAX_OTHER_EXP_NAME_AP_ABS" hidden="1">"c8935"</definedName>
    <definedName name="IQ_TAXES_ADJ_NOI_FFIEC" hidden="1">"c13395"</definedName>
    <definedName name="IQ_TAXES_NOI_FFIEC" hidden="1">"c13394"</definedName>
    <definedName name="IQ_TAXES_TE_AVG_ASSETS_FFIEC" hidden="1">"c13366"</definedName>
    <definedName name="IQ_TBV" hidden="1">"c1906"</definedName>
    <definedName name="IQ_TBV_10YR_ANN_CAGR" hidden="1">"c6169"</definedName>
    <definedName name="IQ_TBV_10YR_ANN_GROWTH" hidden="1">"c1936"</definedName>
    <definedName name="IQ_TBV_1YR_ANN_GROWTH" hidden="1">"c1931"</definedName>
    <definedName name="IQ_TBV_2YR_ANN_CAGR" hidden="1">"c6165"</definedName>
    <definedName name="IQ_TBV_2YR_ANN_GROWTH" hidden="1">"c1932"</definedName>
    <definedName name="IQ_TBV_3YR_ANN_CAGR" hidden="1">"c6166"</definedName>
    <definedName name="IQ_TBV_3YR_ANN_GROWTH" hidden="1">"c1933"</definedName>
    <definedName name="IQ_TBV_5YR_ANN_CAGR" hidden="1">"c6167"</definedName>
    <definedName name="IQ_TBV_5YR_ANN_GROWTH" hidden="1">"c1934"</definedName>
    <definedName name="IQ_TBV_7YR_ANN_CAGR" hidden="1">"c6168"</definedName>
    <definedName name="IQ_TBV_7YR_ANN_GROWTH" hidden="1">"c1935"</definedName>
    <definedName name="IQ_TBV_EXCL_FFIEC" hidden="1">"c13516"</definedName>
    <definedName name="IQ_TBV_SHARE" hidden="1">"c1217"</definedName>
    <definedName name="IQ_TELECOM_FFIEC" hidden="1">"c13057"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DA" hidden="1">"c1222"</definedName>
    <definedName name="IQ_TEV_EBITDA_AVG" hidden="1">"c1223"</definedName>
    <definedName name="IQ_TEV_EBITDA_FWD" hidden="1">"c1224"</definedName>
    <definedName name="IQ_TEV_EBITDA_FWD_CIQ" hidden="1">"c4043"</definedName>
    <definedName name="IQ_TEV_EBITDA_FWD_REUT" hidden="1">"c4050"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EV_TOTAL_REV_FWD_CIQ" hidden="1">"c4044"</definedName>
    <definedName name="IQ_TEV_TOTAL_REV_FWD_REUT" hidden="1">"c4051"</definedName>
    <definedName name="IQ_TEV_UFCF" hidden="1">"c2208"</definedName>
    <definedName name="IQ_THREE_MONTHS_FIXED_AND_FLOATING_FDIC" hidden="1">"c6419"</definedName>
    <definedName name="IQ_THREE_MONTHS_MORTGAGE_PASS_THROUGHS_FDIC" hidden="1">"c6411"</definedName>
    <definedName name="IQ_THREE_YEAR_FIXED_AND_FLOATING_RATE_FDIC" hidden="1">"c6421"</definedName>
    <definedName name="IQ_THREE_YEAR_MORTGAGE_PASS_THROUGHS_FDIC" hidden="1">"c6413"</definedName>
    <definedName name="IQ_THREE_YEARS_LESS_FDIC" hidden="1">"c6417"</definedName>
    <definedName name="IQ_TIER_1_CAPITAL_BEFORE_CHARGES_T1_FFIEC" hidden="1">"c13139"</definedName>
    <definedName name="IQ_TIER_1_CAPITAL_FFIEC" hidden="1">"c13143"</definedName>
    <definedName name="IQ_TIER_1_LEVERAGE_RATIO_FFIEC" hidden="1">"c13160"</definedName>
    <definedName name="IQ_TIER_1_RISK_BASED_CAPITAL_RATIO_FDIC" hidden="1">"c6746"</definedName>
    <definedName name="IQ_TIER_1_RISK_BASED_CAPITAL_RATIO_FFIEC" hidden="1">"c13161"</definedName>
    <definedName name="IQ_TIER_2_CAPITAL_FFIEC" hidden="1">"c13149"</definedName>
    <definedName name="IQ_TIER_3_CAPITAL_ALLOCATED_MARKET_RISK_FFIEC" hidden="1">"c13151"</definedName>
    <definedName name="IQ_TIER_ONE_CAPITAL" hidden="1">"c2667"</definedName>
    <definedName name="IQ_TIER_ONE_FDIC" hidden="1">"c6369"</definedName>
    <definedName name="IQ_TIER_ONE_RATIO" hidden="1">"c1229"</definedName>
    <definedName name="IQ_TIER_TWO_CAPITAL" hidden="1">"c2669"</definedName>
    <definedName name="IQ_TIME_DEP" hidden="1">"c1230"</definedName>
    <definedName name="IQ_TIME_DEPOSITS_LESS_100K_OTHER_INSTITUTIONS_FFIEC" hidden="1">"c12953"</definedName>
    <definedName name="IQ_TIME_DEPOSITS_LESS_THAN_100K_FDIC" hidden="1">"c6465"</definedName>
    <definedName name="IQ_TIME_DEPOSITS_MORE_100K_OTHER_INSTITUTIONS_FFIEC" hidden="1">"c12954"</definedName>
    <definedName name="IQ_TIME_DEPOSITS_MORE_THAN_100K_FDIC" hidden="1">"c6470"</definedName>
    <definedName name="IQ_TODAY" hidden="1">0</definedName>
    <definedName name="IQ_TOT_ADJ_INC" hidden="1">"c1616"</definedName>
    <definedName name="IQ_TOTAL_AR_BR" hidden="1">"c1231"</definedName>
    <definedName name="IQ_TOTAL_AR_RE" hidden="1">"c6270"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CAGR" hidden="1">"c6140"</definedName>
    <definedName name="IQ_TOTAL_ASSETS_10YR_ANN_GROWTH" hidden="1">"c1235"</definedName>
    <definedName name="IQ_TOTAL_ASSETS_1YR_ANN_GROWTH" hidden="1">"c1236"</definedName>
    <definedName name="IQ_TOTAL_ASSETS_2YR_ANN_CAGR" hidden="1">"c6141"</definedName>
    <definedName name="IQ_TOTAL_ASSETS_2YR_ANN_GROWTH" hidden="1">"c1237"</definedName>
    <definedName name="IQ_TOTAL_ASSETS_3YR_ANN_CAGR" hidden="1">"c6142"</definedName>
    <definedName name="IQ_TOTAL_ASSETS_3YR_ANN_GROWTH" hidden="1">"c1238"</definedName>
    <definedName name="IQ_TOTAL_ASSETS_5YR_ANN_CAGR" hidden="1">"c6143"</definedName>
    <definedName name="IQ_TOTAL_ASSETS_5YR_ANN_GROWTH" hidden="1">"c1239"</definedName>
    <definedName name="IQ_TOTAL_ASSETS_7YR_ANN_CAGR" hidden="1">"c6144"</definedName>
    <definedName name="IQ_TOTAL_ASSETS_7YR_ANN_GROWTH" hidden="1">"c1240"</definedName>
    <definedName name="IQ_TOTAL_ASSETS_BNK_SUBTOTAL_AP" hidden="1">"c13644"</definedName>
    <definedName name="IQ_TOTAL_ASSETS_FDIC" hidden="1">"c6339"</definedName>
    <definedName name="IQ_TOTAL_ASSETS_FFIEC" hidden="1">"c12849"</definedName>
    <definedName name="IQ_TOTAL_ASSETS_LH_FFIEC" hidden="1">"c13106"</definedName>
    <definedName name="IQ_TOTAL_ASSETS_PC_FFIEC" hidden="1">"c13099"</definedName>
    <definedName name="IQ_TOTAL_ASSETS_SUBTOTAL_AP" hidden="1">"c8985"</definedName>
    <definedName name="IQ_TOTAL_ATTRIB_ORE_RESOURCES_ALUM" hidden="1">"c9241"</definedName>
    <definedName name="IQ_TOTAL_ATTRIB_ORE_RESOURCES_COP" hidden="1">"c9185"</definedName>
    <definedName name="IQ_TOTAL_ATTRIB_ORE_RESOURCES_DIAM" hidden="1">"c9665"</definedName>
    <definedName name="IQ_TOTAL_ATTRIB_ORE_RESOURCES_GOLD" hidden="1">"c9026"</definedName>
    <definedName name="IQ_TOTAL_ATTRIB_ORE_RESOURCES_IRON" hidden="1">"c9400"</definedName>
    <definedName name="IQ_TOTAL_ATTRIB_ORE_RESOURCES_LEAD" hidden="1">"c9453"</definedName>
    <definedName name="IQ_TOTAL_ATTRIB_ORE_RESOURCES_MANG" hidden="1">"c9506"</definedName>
    <definedName name="IQ_TOTAL_ATTRIB_ORE_RESOURCES_MOLYB" hidden="1">"c9718"</definedName>
    <definedName name="IQ_TOTAL_ATTRIB_ORE_RESOURCES_NICK" hidden="1">"c9294"</definedName>
    <definedName name="IQ_TOTAL_ATTRIB_ORE_RESOURCES_PLAT" hidden="1">"c9132"</definedName>
    <definedName name="IQ_TOTAL_ATTRIB_ORE_RESOURCES_SILVER" hidden="1">"c9079"</definedName>
    <definedName name="IQ_TOTAL_ATTRIB_ORE_RESOURCES_TITAN" hidden="1">"c9559"</definedName>
    <definedName name="IQ_TOTAL_ATTRIB_ORE_RESOURCES_URAN" hidden="1">"c9612"</definedName>
    <definedName name="IQ_TOTAL_ATTRIB_ORE_RESOURCES_ZINC" hidden="1">"c9347"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BEDS" hidden="1">"c8785"</definedName>
    <definedName name="IQ_TOTAL_CA" hidden="1">"c1243"</definedName>
    <definedName name="IQ_TOTAL_CA_SUBTOTAL_AP" hidden="1">"c8986"</definedName>
    <definedName name="IQ_TOTAL_CAP" hidden="1">"c1507"</definedName>
    <definedName name="IQ_TOTAL_CAPITAL_RATIO" hidden="1">"c1244"</definedName>
    <definedName name="IQ_TOTAL_CASH_DIVID" hidden="1">"c1266"</definedName>
    <definedName name="IQ_TOTAL_CASH_FINAN" hidden="1">"c119"</definedName>
    <definedName name="IQ_TOTAL_CASH_INVEST" hidden="1">"c121"</definedName>
    <definedName name="IQ_TOTAL_CASH_OPER" hidden="1">"c122"</definedName>
    <definedName name="IQ_TOTAL_CHARGE_OFFS_FDIC" hidden="1">"c6603"</definedName>
    <definedName name="IQ_TOTAL_CHURN" hidden="1">"c2122"</definedName>
    <definedName name="IQ_TOTAL_CL" hidden="1">"c1245"</definedName>
    <definedName name="IQ_TOTAL_CL_SUBTOTAL_AP" hidden="1">"c8987"</definedName>
    <definedName name="IQ_TOTAL_COAL_PRODUCTION_COAL" hidden="1">"c9824"</definedName>
    <definedName name="IQ_TOTAL_COMMON" hidden="1">"c1022"</definedName>
    <definedName name="IQ_TOTAL_COMMON_EQUITY" hidden="1">"c1246"</definedName>
    <definedName name="IQ_TOTAL_COMMON_SHARES_OUT_FFIEC" hidden="1">"c12955"</definedName>
    <definedName name="IQ_TOTAL_CONSTRUCTION_LL_REC_DOM_FFIEC" hidden="1">"c13515"</definedName>
    <definedName name="IQ_TOTAL_CURRENT_ASSETS" hidden="1">"c1243"</definedName>
    <definedName name="IQ_TOTAL_CURRENT_LIAB" hidden="1">"c1245"</definedName>
    <definedName name="IQ_TOTAL_DEBT" hidden="1">"c1247"</definedName>
    <definedName name="IQ_TOTAL_DEBT_CAPITAL" hidden="1">"c1248"</definedName>
    <definedName name="IQ_TOTAL_DEBT_CURRENT" hidden="1">"c6190"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XCL_FIN" hidden="1">"c2937"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" hidden="1">"c6271"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NON_CURRENT" hidden="1">"c6191"</definedName>
    <definedName name="IQ_TOTAL_DEBT_OVER_EBITDA" hidden="1">"c1249"</definedName>
    <definedName name="IQ_TOTAL_DEBT_OVER_TOTAL_BV" hidden="1">"c1250"</definedName>
    <definedName name="IQ_TOTAL_DEBT_OVER_TOTAL_CAP" hidden="1">"c1248"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" hidden="1">"c6272"</definedName>
    <definedName name="IQ_TOTAL_DEBT_REPAID_REIT" hidden="1">"c1263"</definedName>
    <definedName name="IQ_TOTAL_DEBT_REPAID_UTI" hidden="1">"c1264"</definedName>
    <definedName name="IQ_TOTAL_DEBT_SECURITIES_FDIC" hidden="1">"c6410"</definedName>
    <definedName name="IQ_TOTAL_DEPOSITS" hidden="1">"c1265"</definedName>
    <definedName name="IQ_TOTAL_DEPOSITS_FDIC" hidden="1">"c6342"</definedName>
    <definedName name="IQ_TOTAL_DEPOSITS_FFIEC" hidden="1">"c13623"</definedName>
    <definedName name="IQ_TOTAL_DIV_PAID_CF" hidden="1">"c1266"</definedName>
    <definedName name="IQ_TOTAL_EMPLOYEE" hidden="1">"c1522"</definedName>
    <definedName name="IQ_TOTAL_EMPLOYEES" hidden="1">"c1522"</definedName>
    <definedName name="IQ_TOTAL_EMPLOYEES_FDIC" hidden="1">"c6355"</definedName>
    <definedName name="IQ_TOTAL_EQUITY" hidden="1">"c1267"</definedName>
    <definedName name="IQ_TOTAL_EQUITY_10YR_ANN_CAGR" hidden="1">"c6145"</definedName>
    <definedName name="IQ_TOTAL_EQUITY_10YR_ANN_GROWTH" hidden="1">"c1268"</definedName>
    <definedName name="IQ_TOTAL_EQUITY_1YR_ANN_GROWTH" hidden="1">"c1269"</definedName>
    <definedName name="IQ_TOTAL_EQUITY_2YR_ANN_CAGR" hidden="1">"c6146"</definedName>
    <definedName name="IQ_TOTAL_EQUITY_2YR_ANN_GROWTH" hidden="1">"c1270"</definedName>
    <definedName name="IQ_TOTAL_EQUITY_3YR_ANN_CAGR" hidden="1">"c6147"</definedName>
    <definedName name="IQ_TOTAL_EQUITY_3YR_ANN_GROWTH" hidden="1">"c1271"</definedName>
    <definedName name="IQ_TOTAL_EQUITY_5YR_ANN_CAGR" hidden="1">"c6148"</definedName>
    <definedName name="IQ_TOTAL_EQUITY_5YR_ANN_GROWTH" hidden="1">"c1272"</definedName>
    <definedName name="IQ_TOTAL_EQUITY_7YR_ANN_CAGR" hidden="1">"c6149"</definedName>
    <definedName name="IQ_TOTAL_EQUITY_7YR_ANN_GROWTH" hidden="1">"c1273"</definedName>
    <definedName name="IQ_TOTAL_EQUITY_ALLOWANCE_TOTAL_LOANS" hidden="1">"c1274"</definedName>
    <definedName name="IQ_TOTAL_EQUITY_CAPITAL_T1_FFIEC" hidden="1">"c13130"</definedName>
    <definedName name="IQ_TOTAL_EQUITY_FFIEC" hidden="1">"c12881"</definedName>
    <definedName name="IQ_TOTAL_EQUITY_LH_FFIEC" hidden="1">"c13109"</definedName>
    <definedName name="IQ_TOTAL_EQUITY_PC_FFIEC" hidden="1">"c13102"</definedName>
    <definedName name="IQ_TOTAL_EQUITY_SUBTOTAL_AP" hidden="1">"c8989"</definedName>
    <definedName name="IQ_TOTAL_INT_EXPENSE_FFIEC" hidden="1">"c13000"</definedName>
    <definedName name="IQ_TOTAL_INT_INCOME_FFIEC" hidden="1">"c12989"</definedName>
    <definedName name="IQ_TOTAL_INTEREST_EXP" hidden="1">"c591"</definedName>
    <definedName name="IQ_TOTAL_INVENTORY" hidden="1">"c622"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EQUITY_FDIC" hidden="1">"c6354"</definedName>
    <definedName name="IQ_TOTAL_LIAB_EQUITY_SUBTOTAL_AP" hidden="1">"c8988"</definedName>
    <definedName name="IQ_TOTAL_LIAB_FIN" hidden="1">"c1280"</definedName>
    <definedName name="IQ_TOTAL_LIAB_INS" hidden="1">"c1281"</definedName>
    <definedName name="IQ_TOTAL_LIAB_RE" hidden="1">"c6273"</definedName>
    <definedName name="IQ_TOTAL_LIAB_REIT" hidden="1">"c1282"</definedName>
    <definedName name="IQ_TOTAL_LIAB_SHAREHOLD" hidden="1">"c1279"</definedName>
    <definedName name="IQ_TOTAL_LIAB_TOTAL_ASSETS" hidden="1">"c1283"</definedName>
    <definedName name="IQ_TOTAL_LIABILITIES_EQUITY_FFIEC" hidden="1">"c12882"</definedName>
    <definedName name="IQ_TOTAL_LIABILITIES_FDIC" hidden="1">"c6348"</definedName>
    <definedName name="IQ_TOTAL_LIABILITIES_FFIEC" hidden="1">"c12873"</definedName>
    <definedName name="IQ_TOTAL_LL_REC_DOM_FFIEC" hidden="1">"c12917"</definedName>
    <definedName name="IQ_TOTAL_LL_REC_FFIEC" hidden="1">"c12898"</definedName>
    <definedName name="IQ_TOTAL_LOANS" hidden="1">"c5653"</definedName>
    <definedName name="IQ_TOTAL_LOANS_LEASES_CHARGE_OFFS_FFIEC" hidden="1">"c13186"</definedName>
    <definedName name="IQ_TOTAL_LOANS_LEASES_DUE_30_89_FFIEC" hidden="1">"c13280"</definedName>
    <definedName name="IQ_TOTAL_LOANS_LEASES_DUE_90_FFIEC" hidden="1">"c13306"</definedName>
    <definedName name="IQ_TOTAL_LOANS_LEASES_RECOV_FFIEC" hidden="1">"c13208"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" hidden="1">"c6274"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ABLE_END_OS" hidden="1">"c5819"</definedName>
    <definedName name="IQ_TOTAL_OPTIONS_EXERCISED" hidden="1">"c2695"</definedName>
    <definedName name="IQ_TOTAL_OPTIONS_GRANTED" hidden="1">"c2694"</definedName>
    <definedName name="IQ_TOTAL_ORE_RESOURCES_ALUM" hidden="1">"c9230"</definedName>
    <definedName name="IQ_TOTAL_ORE_RESOURCES_COP" hidden="1">"c9174"</definedName>
    <definedName name="IQ_TOTAL_ORE_RESOURCES_DIAM" hidden="1">"c9654"</definedName>
    <definedName name="IQ_TOTAL_ORE_RESOURCES_GOLD" hidden="1">"c9015"</definedName>
    <definedName name="IQ_TOTAL_ORE_RESOURCES_IRON" hidden="1">"c9389"</definedName>
    <definedName name="IQ_TOTAL_ORE_RESOURCES_LEAD" hidden="1">"c9442"</definedName>
    <definedName name="IQ_TOTAL_ORE_RESOURCES_MANG" hidden="1">"c9495"</definedName>
    <definedName name="IQ_TOTAL_ORE_RESOURCES_MOLYB" hidden="1">"c9707"</definedName>
    <definedName name="IQ_TOTAL_ORE_RESOURCES_NICK" hidden="1">"c9283"</definedName>
    <definedName name="IQ_TOTAL_ORE_RESOURCES_PLAT" hidden="1">"c9121"</definedName>
    <definedName name="IQ_TOTAL_ORE_RESOURCES_SILVER" hidden="1">"c9068"</definedName>
    <definedName name="IQ_TOTAL_ORE_RESOURCES_TITAN" hidden="1">"c9548"</definedName>
    <definedName name="IQ_TOTAL_ORE_RESOURCES_URAN" hidden="1">"c9601"</definedName>
    <definedName name="IQ_TOTAL_ORE_RESOURCES_ZINC" hidden="1">"c9336"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ENSION_OBLIGATION" hidden="1">"c1292"</definedName>
    <definedName name="IQ_TOTAL_PRINCIPAL" hidden="1">"c2509"</definedName>
    <definedName name="IQ_TOTAL_PRINCIPAL_PCT" hidden="1">"c2510"</definedName>
    <definedName name="IQ_TOTAL_PROP" hidden="1">"c8765"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COV_ATTRIB_RESOURCES_ALUM" hidden="1">"c9246"</definedName>
    <definedName name="IQ_TOTAL_RECOV_ATTRIB_RESOURCES_COAL" hidden="1">"c9820"</definedName>
    <definedName name="IQ_TOTAL_RECOV_ATTRIB_RESOURCES_COP" hidden="1">"c9190"</definedName>
    <definedName name="IQ_TOTAL_RECOV_ATTRIB_RESOURCES_DIAM" hidden="1">"c9670"</definedName>
    <definedName name="IQ_TOTAL_RECOV_ATTRIB_RESOURCES_GOLD" hidden="1">"c9031"</definedName>
    <definedName name="IQ_TOTAL_RECOV_ATTRIB_RESOURCES_IRON" hidden="1">"c9405"</definedName>
    <definedName name="IQ_TOTAL_RECOV_ATTRIB_RESOURCES_LEAD" hidden="1">"c9458"</definedName>
    <definedName name="IQ_TOTAL_RECOV_ATTRIB_RESOURCES_MANG" hidden="1">"c9511"</definedName>
    <definedName name="IQ_TOTAL_RECOV_ATTRIB_RESOURCES_MET_COAL" hidden="1">"c9760"</definedName>
    <definedName name="IQ_TOTAL_RECOV_ATTRIB_RESOURCES_MOLYB" hidden="1">"c9723"</definedName>
    <definedName name="IQ_TOTAL_RECOV_ATTRIB_RESOURCES_NICK" hidden="1">"c9299"</definedName>
    <definedName name="IQ_TOTAL_RECOV_ATTRIB_RESOURCES_PLAT" hidden="1">"c9137"</definedName>
    <definedName name="IQ_TOTAL_RECOV_ATTRIB_RESOURCES_SILVER" hidden="1">"c9084"</definedName>
    <definedName name="IQ_TOTAL_RECOV_ATTRIB_RESOURCES_STEAM" hidden="1">"c9790"</definedName>
    <definedName name="IQ_TOTAL_RECOV_ATTRIB_RESOURCES_TITAN" hidden="1">"c9564"</definedName>
    <definedName name="IQ_TOTAL_RECOV_ATTRIB_RESOURCES_URAN" hidden="1">"c9617"</definedName>
    <definedName name="IQ_TOTAL_RECOV_ATTRIB_RESOURCES_ZINC" hidden="1">"c9352"</definedName>
    <definedName name="IQ_TOTAL_RECOV_RESOURCES_ALUM" hidden="1">"c9236"</definedName>
    <definedName name="IQ_TOTAL_RECOV_RESOURCES_COAL" hidden="1">"c9815"</definedName>
    <definedName name="IQ_TOTAL_RECOV_RESOURCES_COP" hidden="1">"c9180"</definedName>
    <definedName name="IQ_TOTAL_RECOV_RESOURCES_DIAM" hidden="1">"c9660"</definedName>
    <definedName name="IQ_TOTAL_RECOV_RESOURCES_GOLD" hidden="1">"c9021"</definedName>
    <definedName name="IQ_TOTAL_RECOV_RESOURCES_IRON" hidden="1">"c9395"</definedName>
    <definedName name="IQ_TOTAL_RECOV_RESOURCES_LEAD" hidden="1">"c9448"</definedName>
    <definedName name="IQ_TOTAL_RECOV_RESOURCES_MANG" hidden="1">"c9501"</definedName>
    <definedName name="IQ_TOTAL_RECOV_RESOURCES_MET_COAL" hidden="1">"c9755"</definedName>
    <definedName name="IQ_TOTAL_RECOV_RESOURCES_MOLYB" hidden="1">"c9713"</definedName>
    <definedName name="IQ_TOTAL_RECOV_RESOURCES_NICK" hidden="1">"c9289"</definedName>
    <definedName name="IQ_TOTAL_RECOV_RESOURCES_PLAT" hidden="1">"c9127"</definedName>
    <definedName name="IQ_TOTAL_RECOV_RESOURCES_SILVER" hidden="1">"c9074"</definedName>
    <definedName name="IQ_TOTAL_RECOV_RESOURCES_STEAM" hidden="1">"c9785"</definedName>
    <definedName name="IQ_TOTAL_RECOV_RESOURCES_TITAN" hidden="1">"c9554"</definedName>
    <definedName name="IQ_TOTAL_RECOV_RESOURCES_URAN" hidden="1">"c9607"</definedName>
    <definedName name="IQ_TOTAL_RECOV_RESOURCES_ZINC" hidden="1">"c9342"</definedName>
    <definedName name="IQ_TOTAL_RECOVERIES_FDIC" hidden="1">"c6622"</definedName>
    <definedName name="IQ_TOTAL_RESOURCES_CALORIFIC_VALUE_COAL" hidden="1">"c9810"</definedName>
    <definedName name="IQ_TOTAL_RESOURCES_CALORIFIC_VALUE_MET_COAL" hidden="1">"c9750"</definedName>
    <definedName name="IQ_TOTAL_RESOURCES_CALORIFIC_VALUE_STEAM" hidden="1">"c9780"</definedName>
    <definedName name="IQ_TOTAL_RESOURCES_GRADE_ALUM" hidden="1">"c9231"</definedName>
    <definedName name="IQ_TOTAL_RESOURCES_GRADE_COP" hidden="1">"c9175"</definedName>
    <definedName name="IQ_TOTAL_RESOURCES_GRADE_DIAM" hidden="1">"c9655"</definedName>
    <definedName name="IQ_TOTAL_RESOURCES_GRADE_GOLD" hidden="1">"c9016"</definedName>
    <definedName name="IQ_TOTAL_RESOURCES_GRADE_IRON" hidden="1">"c9390"</definedName>
    <definedName name="IQ_TOTAL_RESOURCES_GRADE_LEAD" hidden="1">"c9443"</definedName>
    <definedName name="IQ_TOTAL_RESOURCES_GRADE_MANG" hidden="1">"c9496"</definedName>
    <definedName name="IQ_TOTAL_RESOURCES_GRADE_MOLYB" hidden="1">"c9708"</definedName>
    <definedName name="IQ_TOTAL_RESOURCES_GRADE_NICK" hidden="1">"c9284"</definedName>
    <definedName name="IQ_TOTAL_RESOURCES_GRADE_PLAT" hidden="1">"c9122"</definedName>
    <definedName name="IQ_TOTAL_RESOURCES_GRADE_SILVER" hidden="1">"c9069"</definedName>
    <definedName name="IQ_TOTAL_RESOURCES_GRADE_TITAN" hidden="1">"c9549"</definedName>
    <definedName name="IQ_TOTAL_RESOURCES_GRADE_URAN" hidden="1">"c9602"</definedName>
    <definedName name="IQ_TOTAL_RESOURCES_GRADE_ZINC" hidden="1">"c9337"</definedName>
    <definedName name="IQ_TOTAL_RETURN_SWAPS_DERIVATIVES_BENEFICIARY_FFIEC" hidden="1">"c13120"</definedName>
    <definedName name="IQ_TOTAL_RETURN_SWAPS_DERIVATIVES_GUARANTOR_FFIEC" hidden="1">"c13113"</definedName>
    <definedName name="IQ_TOTAL_REV" hidden="1">"c1294"</definedName>
    <definedName name="IQ_TOTAL_REV_10YR_ANN_CAGR" hidden="1">"c6150"</definedName>
    <definedName name="IQ_TOTAL_REV_10YR_ANN_GROWTH" hidden="1">"c1295"</definedName>
    <definedName name="IQ_TOTAL_REV_1YR_ANN_GROWTH" hidden="1">"c1296"</definedName>
    <definedName name="IQ_TOTAL_REV_2YR_ANN_CAGR" hidden="1">"c6151"</definedName>
    <definedName name="IQ_TOTAL_REV_2YR_ANN_GROWTH" hidden="1">"c1297"</definedName>
    <definedName name="IQ_TOTAL_REV_3YR_ANN_CAGR" hidden="1">"c6152"</definedName>
    <definedName name="IQ_TOTAL_REV_3YR_ANN_GROWTH" hidden="1">"c1298"</definedName>
    <definedName name="IQ_TOTAL_REV_5YR_ANN_CAGR" hidden="1">"c6153"</definedName>
    <definedName name="IQ_TOTAL_REV_5YR_ANN_GROWTH" hidden="1">"c1299"</definedName>
    <definedName name="IQ_TOTAL_REV_7YR_ANN_CAGR" hidden="1">"c6154"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NK_FDIC" hidden="1">"c6786"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" hidden="1">"c6275"</definedName>
    <definedName name="IQ_TOTAL_REV_REIT" hidden="1">"c1307"</definedName>
    <definedName name="IQ_TOTAL_REV_SHARE" hidden="1">"c1912"</definedName>
    <definedName name="IQ_TOTAL_REV_SUBTOTAL_AP" hidden="1">"c8975"</definedName>
    <definedName name="IQ_TOTAL_REV_UTI" hidden="1">"c1308"</definedName>
    <definedName name="IQ_TOTAL_REVENUE" hidden="1">"c1294"</definedName>
    <definedName name="IQ_TOTAL_REVENUE_FFIEC" hidden="1">"c13020"</definedName>
    <definedName name="IQ_TOTAL_RISK_BASED_CAPITAL_FFIEC" hidden="1">"c13153"</definedName>
    <definedName name="IQ_TOTAL_RISK_BASED_CAPITAL_RATIO_FDIC" hidden="1">"c6747"</definedName>
    <definedName name="IQ_TOTAL_RISK_BASED_CAPITAL_RATIO_FFIEC" hidden="1">"c13162"</definedName>
    <definedName name="IQ_TOTAL_ROOMS" hidden="1">"c8789"</definedName>
    <definedName name="IQ_TOTAL_SECURITIES_FDIC" hidden="1">"c6306"</definedName>
    <definedName name="IQ_TOTAL_SPECIAL" hidden="1">"c1618"</definedName>
    <definedName name="IQ_TOTAL_SQ_FT" hidden="1">"c8781"</definedName>
    <definedName name="IQ_TOTAL_ST_BORROW" hidden="1">"c1177"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TIME_DEPOSITS_FDIC" hidden="1">"c6497"</definedName>
    <definedName name="IQ_TOTAL_TIME_SAVINGS_DEPOSITS_FDIC" hidden="1">"c6498"</definedName>
    <definedName name="IQ_TOTAL_TRADING_ASSETS_FFIEC" hidden="1">"c12939"</definedName>
    <definedName name="IQ_TOTAL_TRADING_LIAB_DOM_FFIEC" hidden="1">"c12944"</definedName>
    <definedName name="IQ_TOTAL_UNITS" hidden="1">"c8773"</definedName>
    <definedName name="IQ_TOTAL_UNUSED_COMMITMENTS_FDIC" hidden="1">"c6536"</definedName>
    <definedName name="IQ_TOTAL_UNUSUAL" hidden="1">"c1508"</definedName>
    <definedName name="IQ_TOTAL_UNUSUAL_BNK" hidden="1">"c5516"</definedName>
    <definedName name="IQ_TOTAL_UNUSUAL_BR" hidden="1">"c5517"</definedName>
    <definedName name="IQ_TOTAL_UNUSUAL_FIN" hidden="1">"c5518"</definedName>
    <definedName name="IQ_TOTAL_UNUSUAL_INS" hidden="1">"c5519"</definedName>
    <definedName name="IQ_TOTAL_UNUSUAL_RE" hidden="1">"c6286"</definedName>
    <definedName name="IQ_TOTAL_UNUSUAL_REIT" hidden="1">"c5520"</definedName>
    <definedName name="IQ_TOTAL_UNUSUAL_UTI" hidden="1">"c5521"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_EQ_INC" hidden="1">"c3611"</definedName>
    <definedName name="IQ_TR_ACQ_EBITDA" hidden="1">"c2381"</definedName>
    <definedName name="IQ_TR_ACQ_EBITDA_EQ_INC" hidden="1">"c3610"</definedName>
    <definedName name="IQ_TR_ACQ_FILING_CURRENCY" hidden="1">"c3033"</definedName>
    <definedName name="IQ_TR_ACQ_FILINGDATE" hidden="1">"c3607"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ERIODDATE" hidden="1">"c3606"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_TERM_FEE" hidden="1">"c13638"</definedName>
    <definedName name="IQ_TR_BUY_TERM_FEE_PCT" hidden="1">"c13639"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PPROACH" hidden="1">"c12706"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INIT_FILED_DATE" hidden="1">"c3495"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GISTRATION_FEES" hidden="1">"c2274"</definedName>
    <definedName name="IQ_TR_RENEWAL_BUYBACK" hidden="1">"c2413"</definedName>
    <definedName name="IQ_TR_ROUND_NUMBER" hidden="1">"c2295"</definedName>
    <definedName name="IQ_TR_SEC_FEES" hidden="1">"c13642"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_TERM_FEE" hidden="1">"c2298"</definedName>
    <definedName name="IQ_TR_SELL_TERM_FEE_PCT" hidden="1">"c2297"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_EQ_INC" hidden="1">"c3609"</definedName>
    <definedName name="IQ_TR_TARGET_EBITDA" hidden="1">"c2334"</definedName>
    <definedName name="IQ_TR_TARGET_EBITDA_EQ_INC" hidden="1">"c3608"</definedName>
    <definedName name="IQ_TR_TARGET_FILING_CURRENCY" hidden="1">"c3034"</definedName>
    <definedName name="IQ_TR_TARGET_FILINGDATE" hidden="1">"c3605"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ERIODDATE" hidden="1">"c3604"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"c13640"</definedName>
    <definedName name="IQ_TR_TERM_FEE_PCT" hidden="1">"c13641"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"c40"</definedName>
    <definedName name="IQ_TRADE_PRINCIPAL" hidden="1">"c1309"</definedName>
    <definedName name="IQ_TRADING_ACCOUNT_GAINS_FEES_FDIC" hidden="1">"c6573"</definedName>
    <definedName name="IQ_TRADING_ASSETS" hidden="1">"c1310"</definedName>
    <definedName name="IQ_TRADING_ASSETS_FAIR_VALUE_TOT_FFIEC" hidden="1">"c13210"</definedName>
    <definedName name="IQ_TRADING_ASSETS_FDIC" hidden="1">"c6328"</definedName>
    <definedName name="IQ_TRADING_ASSETS_FFIEC" hidden="1">"c12812"</definedName>
    <definedName name="IQ_TRADING_ASSETS_FOREIGN_FFIEC" hidden="1">"c12940"</definedName>
    <definedName name="IQ_TRADING_ASSETS_LEVEL_1_FFIEC" hidden="1">"c13218"</definedName>
    <definedName name="IQ_TRADING_ASSETS_LEVEL_2_FFIEC" hidden="1">"c13226"</definedName>
    <definedName name="IQ_TRADING_ASSETS_LEVEL_3_FFIEC" hidden="1">"c13234"</definedName>
    <definedName name="IQ_TRADING_ASSETS_QUARTERLY_AVG_FFIEC" hidden="1">"c13085"</definedName>
    <definedName name="IQ_TRADING_CURRENCY" hidden="1">"c2212"</definedName>
    <definedName name="IQ_TRADING_ITEM_CIQID" hidden="1">"c8949"</definedName>
    <definedName name="IQ_TRADING_LIABILITIES_FAIR_VALUE_TOT_FFIEC" hidden="1">"c13214"</definedName>
    <definedName name="IQ_TRADING_LIABILITIES_FDIC" hidden="1">"c6344"</definedName>
    <definedName name="IQ_TRADING_LIABILITIES_FFIEC" hidden="1">"c12858"</definedName>
    <definedName name="IQ_TRADING_LIABILITIES_LEVEL_1_FFIEC" hidden="1">"c13222"</definedName>
    <definedName name="IQ_TRADING_LIABILITIES_LEVEL_2_FFIEC" hidden="1">"c13230"</definedName>
    <definedName name="IQ_TRADING_LIABILITIES_LEVEL_3_FFIEC" hidden="1">"c13238"</definedName>
    <definedName name="IQ_TRADING_REV_OPERATING_INC_FFIEC" hidden="1">"c13385"</definedName>
    <definedName name="IQ_TRADING_REVENUE_FFIEC" hidden="1">"c13004"</definedName>
    <definedName name="IQ_TRANSACTION_ACCOUNTS_FDIC" hidden="1">"c6544"</definedName>
    <definedName name="IQ_TREASURY" hidden="1">"c1311"</definedName>
    <definedName name="IQ_TREASURY_INVEST_SECURITIES_FFIEC" hidden="1">"c13457"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" hidden="1">"c6276"</definedName>
    <definedName name="IQ_TREASURY_OTHER_EQUITY_REIT" hidden="1">"c1317"</definedName>
    <definedName name="IQ_TREASURY_OTHER_EQUITY_UTI" hidden="1">"c1318"</definedName>
    <definedName name="IQ_TREASURY_STOCK" hidden="1">"c1311"</definedName>
    <definedName name="IQ_TREASURY_STOCK_TRANSACTIONS_FDIC" hidden="1">"c6501"</definedName>
    <definedName name="IQ_TRUCK_ASSEMBLIES" hidden="1">"c7021"</definedName>
    <definedName name="IQ_TRUCK_ASSEMBLIES_APR" hidden="1">"c7681"</definedName>
    <definedName name="IQ_TRUCK_ASSEMBLIES_APR_FC" hidden="1">"c8561"</definedName>
    <definedName name="IQ_TRUCK_ASSEMBLIES_FC" hidden="1">"c7901"</definedName>
    <definedName name="IQ_TRUCK_ASSEMBLIES_POP" hidden="1">"c7241"</definedName>
    <definedName name="IQ_TRUCK_ASSEMBLIES_POP_FC" hidden="1">"c8121"</definedName>
    <definedName name="IQ_TRUCK_ASSEMBLIES_YOY" hidden="1">"c7461"</definedName>
    <definedName name="IQ_TRUCK_ASSEMBLIES_YOY_FC" hidden="1">"c8341"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TRUSTEE" hidden="1">"c8959"</definedName>
    <definedName name="IQ_TWELVE_MONTHS_FIXED_AND_FLOATING_FDIC" hidden="1">"c6420"</definedName>
    <definedName name="IQ_TWELVE_MONTHS_MORTGAGE_PASS_THROUGHS_FDIC" hidden="1">"c6412"</definedName>
    <definedName name="IQ_UFCF_10YR_ANN_CAGR" hidden="1">"c6179"</definedName>
    <definedName name="IQ_UFCF_10YR_ANN_GROWTH" hidden="1">"c1948"</definedName>
    <definedName name="IQ_UFCF_1YR_ANN_GROWTH" hidden="1">"c1943"</definedName>
    <definedName name="IQ_UFCF_2YR_ANN_CAGR" hidden="1">"c6175"</definedName>
    <definedName name="IQ_UFCF_2YR_ANN_GROWTH" hidden="1">"c1944"</definedName>
    <definedName name="IQ_UFCF_3YR_ANN_CAGR" hidden="1">"c6176"</definedName>
    <definedName name="IQ_UFCF_3YR_ANN_GROWTH" hidden="1">"c1945"</definedName>
    <definedName name="IQ_UFCF_5YR_ANN_CAGR" hidden="1">"c6177"</definedName>
    <definedName name="IQ_UFCF_5YR_ANN_GROWTH" hidden="1">"c1946"</definedName>
    <definedName name="IQ_UFCF_7YR_ANN_CAGR" hidden="1">"c6178"</definedName>
    <definedName name="IQ_UFCF_7YR_ANN_GROWTH" hidden="1">"c1947"</definedName>
    <definedName name="IQ_UFCF_MARGIN" hidden="1">"c1962"</definedName>
    <definedName name="IQ_ULT_PARENT" hidden="1">"c3037"</definedName>
    <definedName name="IQ_ULT_PARENT_CIQID" hidden="1">"c3039"</definedName>
    <definedName name="IQ_ULT_PARENT_TICKER" hidden="1">"c3038"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CONSOL_BEDS" hidden="1">"c8783"</definedName>
    <definedName name="IQ_UNCONSOL_PROP" hidden="1">"c8762"</definedName>
    <definedName name="IQ_UNCONSOL_ROOMS" hidden="1">"c8787"</definedName>
    <definedName name="IQ_UNCONSOL_SQ_FT" hidden="1">"c8778"</definedName>
    <definedName name="IQ_UNCONSOL_UNITS" hidden="1">"c8770"</definedName>
    <definedName name="IQ_UNDERWRITER" hidden="1">"c8958"</definedName>
    <definedName name="IQ_UNDERWRITING_PROFIT" hidden="1">"c9975"</definedName>
    <definedName name="IQ_UNDIVIDED_PROFITS_FDIC" hidden="1">"c6352"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" hidden="1">"c6277"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EARNED_INCOME_FDIC" hidden="1">"c6324"</definedName>
    <definedName name="IQ_UNEARNED_INCOME_FOREIGN_FDIC" hidden="1">"c6385"</definedName>
    <definedName name="IQ_UNEARNED_INCOME_LL_REC_DOM_FFIEC" hidden="1">"c12916"</definedName>
    <definedName name="IQ_UNEARNED_INCOME_LL_REC_FFIEC" hidden="1">"c12897"</definedName>
    <definedName name="IQ_UNEARNED_PREMIUMS_PC_FFIEC" hidden="1">"c13101"</definedName>
    <definedName name="IQ_UNEMPLOYMENT_RATE" hidden="1">"c7023"</definedName>
    <definedName name="IQ_UNEMPLOYMENT_RATE_FC" hidden="1">"c7903"</definedName>
    <definedName name="IQ_UNEMPLOYMENT_RATE_POP" hidden="1">"c7243"</definedName>
    <definedName name="IQ_UNEMPLOYMENT_RATE_POP_FC" hidden="1">"c8123"</definedName>
    <definedName name="IQ_UNEMPLOYMENT_RATE_YOY" hidden="1">"c7463"</definedName>
    <definedName name="IQ_UNEMPLOYMENT_RATE_YOY_FC" hidden="1">"c8343"</definedName>
    <definedName name="IQ_UNIT_LABOR_COST_INDEX" hidden="1">"c7025"</definedName>
    <definedName name="IQ_UNIT_LABOR_COST_INDEX_APR" hidden="1">"c7685"</definedName>
    <definedName name="IQ_UNIT_LABOR_COST_INDEX_APR_FC" hidden="1">"c8565"</definedName>
    <definedName name="IQ_UNIT_LABOR_COST_INDEX_FC" hidden="1">"c7905"</definedName>
    <definedName name="IQ_UNIT_LABOR_COST_INDEX_PCT_CHANGE" hidden="1">"c7024"</definedName>
    <definedName name="IQ_UNIT_LABOR_COST_INDEX_PCT_CHANGE_FC" hidden="1">"c7904"</definedName>
    <definedName name="IQ_UNIT_LABOR_COST_INDEX_PCT_CHANGE_POP" hidden="1">"c7244"</definedName>
    <definedName name="IQ_UNIT_LABOR_COST_INDEX_PCT_CHANGE_POP_FC" hidden="1">"c8124"</definedName>
    <definedName name="IQ_UNIT_LABOR_COST_INDEX_PCT_CHANGE_YOY" hidden="1">"c7464"</definedName>
    <definedName name="IQ_UNIT_LABOR_COST_INDEX_PCT_CHANGE_YOY_FC" hidden="1">"c8344"</definedName>
    <definedName name="IQ_UNIT_LABOR_COST_INDEX_POP" hidden="1">"c7245"</definedName>
    <definedName name="IQ_UNIT_LABOR_COST_INDEX_POP_FC" hidden="1">"c8125"</definedName>
    <definedName name="IQ_UNIT_LABOR_COST_INDEX_YOY" hidden="1">"c7465"</definedName>
    <definedName name="IQ_UNIT_LABOR_COST_INDEX_YOY_FC" hidden="1">"c8345"</definedName>
    <definedName name="IQ_UNLEVERED_FCF" hidden="1">"c1908"</definedName>
    <definedName name="IQ_UNPAID_CLAIMS" hidden="1">"c1330"</definedName>
    <definedName name="IQ_UNPROFITABLE_INSTITUTIONS_FDIC" hidden="1">"c6722"</definedName>
    <definedName name="IQ_UNREALIZED_GAIN" hidden="1">"c1619"</definedName>
    <definedName name="IQ_UNSECURED_COMMITMENTS_COMMERCIAL_RE_UNUSED_FFIEC" hidden="1">"c13246"</definedName>
    <definedName name="IQ_UNSECURED_DEBT" hidden="1">"c2548"</definedName>
    <definedName name="IQ_UNSECURED_DEBT_PCT" hidden="1">"c2549"</definedName>
    <definedName name="IQ_UNUSED_LOAN_COMMITMENTS_FDIC" hidden="1">"c6368"</definedName>
    <definedName name="IQ_UNUSUAL_EXP" hidden="1">"c1456"</definedName>
    <definedName name="IQ_US_ADDRESS_LEASE_FIN_REC_FFIEC" hidden="1">"c13624"</definedName>
    <definedName name="IQ_US_AGENCY_OBLIG_FFIEC" hidden="1">"c12779"</definedName>
    <definedName name="IQ_US_AGENCY_OBLIG_TRADING_DOM_FFIEC" hidden="1">"c12919"</definedName>
    <definedName name="IQ_US_AGENCY_OBLIG_TRADING_FFIEC" hidden="1">"c12814"</definedName>
    <definedName name="IQ_US_AGENCY_OBLIGATIONS_AVAIL_SALE_FFIEC" hidden="1">"c12793"</definedName>
    <definedName name="IQ_US_BRANCHES_FOREIGN_BANK_LOANS_FDIC" hidden="1">"c6435"</definedName>
    <definedName name="IQ_US_BRANCHES_FOREIGN_BANKS_FDIC" hidden="1">"c6390"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COST_REV_ADJ" hidden="1">"c2951"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S_GOV_AGENCIES_FDIC" hidden="1">"c6395"</definedName>
    <definedName name="IQ_US_GOV_DEPOSITS_FDIC" hidden="1">"c6483"</definedName>
    <definedName name="IQ_US_GOV_ENTERPRISES_FDIC" hidden="1">"c6396"</definedName>
    <definedName name="IQ_US_GOV_NONCURRENT_LOANS_TOTAL_NONCURRENT_FDIC" hidden="1">"c6779"</definedName>
    <definedName name="IQ_US_GOV_NONTRANSACTION_ACCOUNTS_FDIC" hidden="1">"c6546"</definedName>
    <definedName name="IQ_US_GOV_OBLIGATIONS_FDIC" hidden="1">"c6299"</definedName>
    <definedName name="IQ_US_GOV_SECURITIES_FDIC" hidden="1">"c6297"</definedName>
    <definedName name="IQ_US_GOV_TOTAL_DEPOSITS_FDIC" hidden="1">"c6472"</definedName>
    <definedName name="IQ_US_GOV_TRANSACTION_ACCOUNTS_FDIC" hidden="1">"c6538"</definedName>
    <definedName name="IQ_US_INST_DUE_30_89_FFIEC" hidden="1">"c13268"</definedName>
    <definedName name="IQ_US_INST_DUE_90_FFIEC" hidden="1">"c13294"</definedName>
    <definedName name="IQ_US_INST_NON_ACCRUAL_FFIEC" hidden="1">"c13320"</definedName>
    <definedName name="IQ_US_SPONSORED_AGENCY_OBLIG_AVAIL_SALE_FFIEC" hidden="1">"c12794"</definedName>
    <definedName name="IQ_US_SPONSORED_AGENCY_OBLIG_FFIEC" hidden="1">"c12780"</definedName>
    <definedName name="IQ_US_TREASURY_SEC_AVAIL_SALE_FFIEC" hidden="1">"c12792"</definedName>
    <definedName name="IQ_US_TREASURY_SEC_TRADING_DOM_FFIEC" hidden="1">"c12918"</definedName>
    <definedName name="IQ_US_TREASURY_SEC_TRADING_FFIEC" hidden="1">"c12813"</definedName>
    <definedName name="IQ_US_TREASURY_SECURITIES_FDIC" hidden="1">"c6298"</definedName>
    <definedName name="IQ_US_TREASURY_SECURITIES_FFIEC" hidden="1">"c12778"</definedName>
    <definedName name="IQ_UTIL_PPE_NET" hidden="1">"c1620"</definedName>
    <definedName name="IQ_UTIL_REV" hidden="1">"c2091"</definedName>
    <definedName name="IQ_UV_PENSION_LIAB" hidden="1">"c1332"</definedName>
    <definedName name="IQ_VALUATION_ALLOWANCES_FDIC" hidden="1">"c6400"</definedName>
    <definedName name="IQ_VALUE_TRADED" hidden="1">"c1519"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ARIABLE_RATE_PREFERREDS_INT_SENSITIVITY_FFIEC" hidden="1">"c13096"</definedName>
    <definedName name="IQ_VC_REV_OPERATING_INC_FFIEC" hidden="1">"c13388"</definedName>
    <definedName name="IQ_VC_REVENUE_FDIC" hidden="1">"c6667"</definedName>
    <definedName name="IQ_VEHICLE_ASSEMBLIES_LIGHT" hidden="1">"c6905"</definedName>
    <definedName name="IQ_VEHICLE_ASSEMBLIES_LIGHT_APR" hidden="1">"c7565"</definedName>
    <definedName name="IQ_VEHICLE_ASSEMBLIES_LIGHT_APR_FC" hidden="1">"c8445"</definedName>
    <definedName name="IQ_VEHICLE_ASSEMBLIES_LIGHT_FC" hidden="1">"c7785"</definedName>
    <definedName name="IQ_VEHICLE_ASSEMBLIES_LIGHT_NEW" hidden="1">"c6925"</definedName>
    <definedName name="IQ_VEHICLE_ASSEMBLIES_LIGHT_NEW_APR" hidden="1">"c7585"</definedName>
    <definedName name="IQ_VEHICLE_ASSEMBLIES_LIGHT_NEW_APR_FC" hidden="1">"c8465"</definedName>
    <definedName name="IQ_VEHICLE_ASSEMBLIES_LIGHT_NEW_FC" hidden="1">"c7805"</definedName>
    <definedName name="IQ_VEHICLE_ASSEMBLIES_LIGHT_NEW_POP" hidden="1">"c7145"</definedName>
    <definedName name="IQ_VEHICLE_ASSEMBLIES_LIGHT_NEW_POP_FC" hidden="1">"c8025"</definedName>
    <definedName name="IQ_VEHICLE_ASSEMBLIES_LIGHT_NEW_YOY" hidden="1">"c7365"</definedName>
    <definedName name="IQ_VEHICLE_ASSEMBLIES_LIGHT_NEW_YOY_FC" hidden="1">"c8245"</definedName>
    <definedName name="IQ_VEHICLE_ASSEMBLIES_LIGHT_POP" hidden="1">"c7125"</definedName>
    <definedName name="IQ_VEHICLE_ASSEMBLIES_LIGHT_POP_FC" hidden="1">"c8005"</definedName>
    <definedName name="IQ_VEHICLE_ASSEMBLIES_LIGHT_YOY" hidden="1">"c7345"</definedName>
    <definedName name="IQ_VEHICLE_ASSEMBLIES_LIGHT_YOY_FC" hidden="1">"c8225"</definedName>
    <definedName name="IQ_VEHICLE_ASSEMBLIES_TOTAL" hidden="1">"c7020"</definedName>
    <definedName name="IQ_VEHICLE_ASSEMBLIES_TOTAL_APR" hidden="1">"c7680"</definedName>
    <definedName name="IQ_VEHICLE_ASSEMBLIES_TOTAL_APR_FC" hidden="1">"c8560"</definedName>
    <definedName name="IQ_VEHICLE_ASSEMBLIES_TOTAL_FC" hidden="1">"c7900"</definedName>
    <definedName name="IQ_VEHICLE_ASSEMBLIES_TOTAL_POP" hidden="1">"c7240"</definedName>
    <definedName name="IQ_VEHICLE_ASSEMBLIES_TOTAL_POP_FC" hidden="1">"c8120"</definedName>
    <definedName name="IQ_VEHICLE_ASSEMBLIES_TOTAL_YOY" hidden="1">"c7460"</definedName>
    <definedName name="IQ_VEHICLE_ASSEMBLIES_TOTAL_YOY_FC" hidden="1">"c8340"</definedName>
    <definedName name="IQ_VENTURE_CAPITAL_REVENUE_FFIEC" hidden="1">"c13010"</definedName>
    <definedName name="IQ_VIF_AFTER_COST_CAPITAL_COVERED" hidden="1">"c9966"</definedName>
    <definedName name="IQ_VIF_AFTER_COST_CAPITAL_GROUP" hidden="1">"c9952"</definedName>
    <definedName name="IQ_VIF_BEFORE_COST_CAPITAL_COVERED" hidden="1">"c9964"</definedName>
    <definedName name="IQ_VIF_BEFORE_COST_CAPITAL_GROUP" hidden="1">"c9950"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ATILE_LIABILITIES_FDIC" hidden="1">"c6364"</definedName>
    <definedName name="IQ_VOLUME" hidden="1">"c1333"</definedName>
    <definedName name="IQ_VWAP" hidden="1">"c13514"</definedName>
    <definedName name="IQ_WAC_CURRENT" hidden="1">"c8961"</definedName>
    <definedName name="IQ_WAC_ORIGINAL" hidden="1">"c8953"</definedName>
    <definedName name="IQ_WAM_CURRENT" hidden="1">"c8962"</definedName>
    <definedName name="IQ_WAM_ORIGINAL" hidden="1">"c8952"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EK" hidden="1">50000</definedName>
    <definedName name="IQ_WEIGHTED_AVG_PRICE" hidden="1">"c1334"</definedName>
    <definedName name="IQ_WHOLESALE_INVENTORIES" hidden="1">"c7027"</definedName>
    <definedName name="IQ_WHOLESALE_INVENTORIES_APR" hidden="1">"c7687"</definedName>
    <definedName name="IQ_WHOLESALE_INVENTORIES_APR_FC" hidden="1">"c8567"</definedName>
    <definedName name="IQ_WHOLESALE_INVENTORIES_FC" hidden="1">"c7907"</definedName>
    <definedName name="IQ_WHOLESALE_INVENTORIES_POP" hidden="1">"c7247"</definedName>
    <definedName name="IQ_WHOLESALE_INVENTORIES_POP_FC" hidden="1">"c8127"</definedName>
    <definedName name="IQ_WHOLESALE_INVENTORIES_YOY" hidden="1">"c7467"</definedName>
    <definedName name="IQ_WHOLESALE_INVENTORIES_YOY_FC" hidden="1">"c8347"</definedName>
    <definedName name="IQ_WHOLESALE_IS_RATIO" hidden="1">"c7026"</definedName>
    <definedName name="IQ_WHOLESALE_IS_RATIO_FC" hidden="1">"c7906"</definedName>
    <definedName name="IQ_WHOLESALE_IS_RATIO_POP" hidden="1">"c7246"</definedName>
    <definedName name="IQ_WHOLESALE_IS_RATIO_POP_FC" hidden="1">"c8126"</definedName>
    <definedName name="IQ_WHOLESALE_IS_RATIO_YOY" hidden="1">"c7466"</definedName>
    <definedName name="IQ_WHOLESALE_IS_RATIO_YOY_FC" hidden="1">"c8346"</definedName>
    <definedName name="IQ_WHOLESALE_SALES" hidden="1">"c7028"</definedName>
    <definedName name="IQ_WHOLESALE_SALES_APR" hidden="1">"c7688"</definedName>
    <definedName name="IQ_WHOLESALE_SALES_APR_FC" hidden="1">"c8568"</definedName>
    <definedName name="IQ_WHOLESALE_SALES_FC" hidden="1">"c7908"</definedName>
    <definedName name="IQ_WHOLESALE_SALES_INDEX" hidden="1">"c7029"</definedName>
    <definedName name="IQ_WHOLESALE_SALES_INDEX_APR" hidden="1">"c7689"</definedName>
    <definedName name="IQ_WHOLESALE_SALES_INDEX_APR_FC" hidden="1">"c8569"</definedName>
    <definedName name="IQ_WHOLESALE_SALES_INDEX_FC" hidden="1">"c7909"</definedName>
    <definedName name="IQ_WHOLESALE_SALES_INDEX_POP" hidden="1">"c7249"</definedName>
    <definedName name="IQ_WHOLESALE_SALES_INDEX_POP_FC" hidden="1">"c8129"</definedName>
    <definedName name="IQ_WHOLESALE_SALES_INDEX_YOY" hidden="1">"c7469"</definedName>
    <definedName name="IQ_WHOLESALE_SALES_INDEX_YOY_FC" hidden="1">"c8349"</definedName>
    <definedName name="IQ_WHOLESALE_SALES_POP" hidden="1">"c7248"</definedName>
    <definedName name="IQ_WHOLESALE_SALES_POP_FC" hidden="1">"c8128"</definedName>
    <definedName name="IQ_WHOLESALE_SALES_YOY" hidden="1">"c7468"</definedName>
    <definedName name="IQ_WHOLESALE_SALES_YOY_FC" hidden="1">"c8348"</definedName>
    <definedName name="IQ_WIP_INV" hidden="1">"c1335"</definedName>
    <definedName name="IQ_WORKING_CAP" hidden="1">"c3494"</definedName>
    <definedName name="IQ_WORKMEN_WRITTEN" hidden="1">"c1336"</definedName>
    <definedName name="IQ_WRITTEN_OPTION_CONTRACTS_FDIC" hidden="1">"c6509"</definedName>
    <definedName name="IQ_WRITTEN_OPTION_CONTRACTS_FX_RISK_FDIC" hidden="1">"c6514"</definedName>
    <definedName name="IQ_WRITTEN_OPTION_CONTRACTS_NON_FX_IR_FDIC" hidden="1">"c6519"</definedName>
    <definedName name="IQ_XDIV_DATE" hidden="1">"c2104"</definedName>
    <definedName name="IQ_YEAR_FOUNDED" hidden="1">"c6793"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IELD_FED_FUNDS_SOLD_FFIEC" hidden="1">"c13487"</definedName>
    <definedName name="IQ_YIELD_TRADING_ASSETS_FFIEC" hidden="1">"c13488"</definedName>
    <definedName name="IQ_YTD" hidden="1">3000</definedName>
    <definedName name="IQ_YTDMONTH" hidden="1">130000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JUNK" localSheetId="4" hidden="1">{"'Table of Contents'!$A$1"}</definedName>
    <definedName name="JUNK" hidden="1">{"'Table of Contents'!$A$1"}</definedName>
    <definedName name="k">#REF!</definedName>
    <definedName name="ko" localSheetId="4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ko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Konto">#REF!</definedName>
    <definedName name="Kontovalg" localSheetId="4">#REF!</definedName>
    <definedName name="Kontovalg">#REF!</definedName>
    <definedName name="kost" localSheetId="4" hidden="1">#REF!</definedName>
    <definedName name="kost" hidden="1">#REF!</definedName>
    <definedName name="kul" localSheetId="4">#REF!</definedName>
    <definedName name="kul">#REF!</definedName>
    <definedName name="L" localSheetId="4" hidden="1">{"ASCONGRP","COMPANIES",TRUE}</definedName>
    <definedName name="L" hidden="1">{"ASCONGRP","COMPANIES",TRUE}</definedName>
    <definedName name="Ladenfläche" localSheetId="4">[12]!Ladenfläche</definedName>
    <definedName name="Ladenfläche">#REF!</definedName>
    <definedName name="Ladenflächefrei" localSheetId="4">[12]!Ladenflächefrei</definedName>
    <definedName name="Ladenflächefrei">#REF!</definedName>
    <definedName name="lage" localSheetId="4">#REF!</definedName>
    <definedName name="lage">#REF!</definedName>
    <definedName name="Lagerfläche" localSheetId="4">[12]!Lagerfläche</definedName>
    <definedName name="Lagerfläche">#REF!</definedName>
    <definedName name="Lagerflächefrei" localSheetId="4">[12]!Lagerflächefrei</definedName>
    <definedName name="Lagerflächefrei">#REF!</definedName>
    <definedName name="land" localSheetId="4">#REF!</definedName>
    <definedName name="land">#REF!</definedName>
    <definedName name="LeaseStartDateTitle" localSheetId="4">#REF!</definedName>
    <definedName name="LeaseStartDateTitle">#REF!</definedName>
    <definedName name="LeaseTitle" localSheetId="4">#REF!</definedName>
    <definedName name="LeaseTitle">#REF!</definedName>
    <definedName name="limcount" hidden="1">1</definedName>
    <definedName name="Link" localSheetId="4">#REF!</definedName>
    <definedName name="Link">#REF!</definedName>
    <definedName name="LOA" localSheetId="4">#REF!</definedName>
    <definedName name="LOA">#REF!</definedName>
    <definedName name="Lyft" localSheetId="4">#REF!</definedName>
    <definedName name="Lyft">#REF!</definedName>
    <definedName name="Lyftplan" localSheetId="4">#REF!+#REF!</definedName>
    <definedName name="Lyftplan">#REF!+#REF!</definedName>
    <definedName name="m" localSheetId="4">[12]!m</definedName>
    <definedName name="m">#REF!</definedName>
    <definedName name="MARKANV_KOSTNADER" localSheetId="4">#REF!</definedName>
    <definedName name="MARKANV_KOSTNADER">#REF!</definedName>
    <definedName name="MarketValueTitle" localSheetId="4">#REF!</definedName>
    <definedName name="MarketValueTitle">#REF!</definedName>
    <definedName name="MARKNADSHYRA_M2" localSheetId="4">#REF!</definedName>
    <definedName name="MARKNADSHYRA_M2">#REF!</definedName>
    <definedName name="marknadsvarde" localSheetId="4">#REF!</definedName>
    <definedName name="marknadsvarde">#REF!</definedName>
    <definedName name="MARKPRIS" localSheetId="4">#REF!</definedName>
    <definedName name="MARKPRIS">#REF!</definedName>
    <definedName name="MarktmieteBüro" localSheetId="4">[12]!MarktmieteBüro</definedName>
    <definedName name="MarktmieteBüro">#REF!</definedName>
    <definedName name="MarktmieteLaden" localSheetId="4">[12]!MarktmieteLaden</definedName>
    <definedName name="MarktmieteLaden">#REF!</definedName>
    <definedName name="MarktmieteLager" localSheetId="4">[12]!MarktmieteLager</definedName>
    <definedName name="MarktmieteLager">#REF!</definedName>
    <definedName name="MarktmieteService" localSheetId="4">[12]!MarktmieteService</definedName>
    <definedName name="MarktmieteService">#REF!</definedName>
    <definedName name="MarktmieteWohnen" localSheetId="4">[12]!MarktmieteWohnen</definedName>
    <definedName name="MarktmieteWohnen">#REF!</definedName>
    <definedName name="MieteJahr1" localSheetId="4">[12]!MieteJahr1</definedName>
    <definedName name="MieteJahr1">#REF!</definedName>
    <definedName name="mkmk" localSheetId="4" hidden="1">'[15]Office Space'!$O$33:$AA$33</definedName>
    <definedName name="mkmk" hidden="1">#REF!</definedName>
    <definedName name="Model">TRUE</definedName>
    <definedName name="MR" localSheetId="4">#REF!</definedName>
    <definedName name="MR">#REF!</definedName>
    <definedName name="MRG" localSheetId="4" hidden="1">{"INCOME",#N/A,FALSE,"ProNet";"VALUE",#N/A,FALSE,"ProNet"}</definedName>
    <definedName name="MRG" hidden="1">{"INCOME",#N/A,FALSE,"ProNet";"VALUE",#N/A,FALSE,"ProNet"}</definedName>
    <definedName name="MunicipalityTitle">#REF!</definedName>
    <definedName name="Name" localSheetId="4">[16]About!$D$80+[16]About!$E$8</definedName>
    <definedName name="Name">#REF!+#REF!</definedName>
    <definedName name="Name1" localSheetId="4" hidden="1">{"cot1",#N/A,FALSE,"Cottages";"cot2",#N/A,FALSE,"Cottages";"cot3",#N/A,FALSE,"Cottages"}</definedName>
    <definedName name="Name1" hidden="1">{"cot1",#N/A,FALSE,"Cottages";"cot2",#N/A,FALSE,"Cottages";"cot3",#N/A,FALSE,"Cottages"}</definedName>
    <definedName name="NetOpInComeTitle">#REF!</definedName>
    <definedName name="NetOpInComeTitle2" localSheetId="4">#REF!</definedName>
    <definedName name="NetOpInComeTitle2">#REF!</definedName>
    <definedName name="new" localSheetId="4">#REF!</definedName>
    <definedName name="new">#REF!</definedName>
    <definedName name="NewLeaseTitle" localSheetId="4">#REF!</definedName>
    <definedName name="NewLeaseTitle">#REF!</definedName>
    <definedName name="newrange" localSheetId="4" hidden="1">{"Annual Cash Flows",#N/A,FALSE,"Annual Summary"}</definedName>
    <definedName name="newrange" hidden="1">{"Annual Cash Flows",#N/A,FALSE,"Annual Summary"}</definedName>
    <definedName name="NORMHYRA">#REF!</definedName>
    <definedName name="OC" localSheetId="4">#REF!</definedName>
    <definedName name="OC">#REF!</definedName>
    <definedName name="OffRetailBuildTitle" localSheetId="4">#REF!</definedName>
    <definedName name="OffRetailBuildTitle">#REF!</definedName>
    <definedName name="OffRetailGroundTitle" localSheetId="4">#REF!</definedName>
    <definedName name="OffRetailGroundTitle">#REF!</definedName>
    <definedName name="øl" localSheetId="4">#REF!</definedName>
    <definedName name="øl">#REF!</definedName>
    <definedName name="ole" localSheetId="4">[12]!ole</definedName>
    <definedName name="ole">#REF!</definedName>
    <definedName name="OnMTitle" localSheetId="4">#REF!</definedName>
    <definedName name="OnMTitle">#REF!</definedName>
    <definedName name="OnMTitleAreaCode1" localSheetId="4">#REF!</definedName>
    <definedName name="OnMTitleAreaCode1">#REF!</definedName>
    <definedName name="op" localSheetId="4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op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Oppdater">#REF!</definedName>
    <definedName name="ORG" localSheetId="4">#REF!</definedName>
    <definedName name="ORG">#REF!</definedName>
    <definedName name="ORGADR" localSheetId="4">#REF!</definedName>
    <definedName name="ORGADR">#REF!</definedName>
    <definedName name="ORGKOMM" localSheetId="4">#REF!</definedName>
    <definedName name="ORGKOMM">#REF!</definedName>
    <definedName name="ORGLAGE" localSheetId="4">#REF!</definedName>
    <definedName name="ORGLAGE">#REF!</definedName>
    <definedName name="ORGSQL" localSheetId="4">#REF!</definedName>
    <definedName name="ORGSQL">#REF!</definedName>
    <definedName name="ORGTEXT" localSheetId="4">#REF!</definedName>
    <definedName name="ORGTEXT">#REF!</definedName>
    <definedName name="ORGTYP" localSheetId="4">#REF!</definedName>
    <definedName name="ORGTYP">#REF!</definedName>
    <definedName name="ortspris" localSheetId="4">#REF!</definedName>
    <definedName name="ortspris">#REF!</definedName>
    <definedName name="OTHURVAL" localSheetId="4">#REF!</definedName>
    <definedName name="OTHURVAL">#REF!</definedName>
    <definedName name="Out_Admin_Järla" localSheetId="4">#REF!</definedName>
    <definedName name="Out_Admin_Järla">#REF!</definedName>
    <definedName name="Out_Admin_Metronomen" localSheetId="4">#REF!</definedName>
    <definedName name="Out_Admin_Metronomen">#REF!</definedName>
    <definedName name="Out_Admin_Tellus" localSheetId="4">#REF!</definedName>
    <definedName name="Out_Admin_Tellus">#REF!</definedName>
    <definedName name="Out_Capitalreserve_Järla" localSheetId="4">#REF!</definedName>
    <definedName name="Out_Capitalreserve_Järla">#REF!</definedName>
    <definedName name="Out_Capitalreserve_Metronomen" localSheetId="4">#REF!</definedName>
    <definedName name="Out_Capitalreserve_Metronomen">#REF!</definedName>
    <definedName name="Out_Capitalreserve_Tellus" localSheetId="4">#REF!</definedName>
    <definedName name="Out_Capitalreserve_Tellus">#REF!</definedName>
    <definedName name="Out_Cashtrap_Järla" localSheetId="4">#REF!</definedName>
    <definedName name="Out_Cashtrap_Järla">#REF!</definedName>
    <definedName name="Out_Cashtrap_Metronomen" localSheetId="4">#REF!</definedName>
    <definedName name="Out_Cashtrap_Metronomen">#REF!</definedName>
    <definedName name="Out_Cashtrap_Tellus" localSheetId="4">#REF!</definedName>
    <definedName name="Out_Cashtrap_Tellus">#REF!</definedName>
    <definedName name="Out_Cashtraprelease_Järla" localSheetId="4">#REF!</definedName>
    <definedName name="Out_Cashtraprelease_Järla">#REF!</definedName>
    <definedName name="Out_Cashtraprelease_Metronomen" localSheetId="4">#REF!</definedName>
    <definedName name="Out_Cashtraprelease_Metronomen">#REF!</definedName>
    <definedName name="Out_Cashtraprelease_Tellus" localSheetId="4">#REF!</definedName>
    <definedName name="Out_Cashtraprelease_Tellus">#REF!</definedName>
    <definedName name="Out_Commercial_Tellus" localSheetId="4">#REF!</definedName>
    <definedName name="Out_Commercial_Tellus">#REF!</definedName>
    <definedName name="Out_Connectionfees_Järla" localSheetId="4">#REF!</definedName>
    <definedName name="Out_Connectionfees_Järla">#REF!</definedName>
    <definedName name="Out_Connectionfees_Metronomen" localSheetId="4">#REF!</definedName>
    <definedName name="Out_Connectionfees_Metronomen">#REF!</definedName>
    <definedName name="Out_Connectionfees_Tellus" localSheetId="4">#REF!</definedName>
    <definedName name="Out_Connectionfees_Tellus">#REF!</definedName>
    <definedName name="Out_Constructioncost_Järla" localSheetId="4">#REF!</definedName>
    <definedName name="Out_Constructioncost_Järla">#REF!</definedName>
    <definedName name="Out_Constructioncost_Metronomen" localSheetId="4">#REF!</definedName>
    <definedName name="Out_Constructioncost_Metronomen">#REF!</definedName>
    <definedName name="Out_Constructioncost_Tellus" localSheetId="4">#REF!</definedName>
    <definedName name="Out_Constructioncost_Tellus">#REF!</definedName>
    <definedName name="Out_Constructioncostland_Järla" localSheetId="4">#REF!</definedName>
    <definedName name="Out_Constructioncostland_Järla">#REF!</definedName>
    <definedName name="Out_Constructioncostland_Metronomen" localSheetId="4">#REF!</definedName>
    <definedName name="Out_Constructioncostland_Metronomen">#REF!</definedName>
    <definedName name="Out_Constructionloanassociation_Järla" localSheetId="4">#REF!</definedName>
    <definedName name="Out_Constructionloanassociation_Järla">#REF!</definedName>
    <definedName name="Out_Constructionloanassociation_Metronomen" localSheetId="4">#REF!</definedName>
    <definedName name="Out_Constructionloanassociation_Metronomen">#REF!</definedName>
    <definedName name="Out_Constructionloanassociation_Tellus" localSheetId="4">#REF!</definedName>
    <definedName name="Out_Constructionloanassociation_Tellus">#REF!</definedName>
    <definedName name="Out_Constructionloandrawdown_Järla" localSheetId="4">#REF!</definedName>
    <definedName name="Out_Constructionloandrawdown_Järla">#REF!</definedName>
    <definedName name="Out_Constructionloandrawdown_Metronomen" localSheetId="4">#REF!</definedName>
    <definedName name="Out_Constructionloandrawdown_Metronomen">#REF!</definedName>
    <definedName name="Out_Constructionloandrawdown_Tellus" localSheetId="4">#REF!</definedName>
    <definedName name="Out_Constructionloandrawdown_Tellus">#REF!</definedName>
    <definedName name="Out_Constructionloanrepayment_Järla" localSheetId="4">#REF!</definedName>
    <definedName name="Out_Constructionloanrepayment_Järla">#REF!</definedName>
    <definedName name="Out_Constructionloanrepayment_Metronomen" localSheetId="4">#REF!</definedName>
    <definedName name="Out_Constructionloanrepayment_Metronomen">#REF!</definedName>
    <definedName name="Out_Constructionloanrepayment_Tellus" localSheetId="4">#REF!</definedName>
    <definedName name="Out_Constructionloanrepayment_Tellus">#REF!</definedName>
    <definedName name="Out_Constructiontax_Järla" localSheetId="4">#REF!</definedName>
    <definedName name="Out_Constructiontax_Järla">#REF!</definedName>
    <definedName name="Out_Constructiontax_Metronomen" localSheetId="4">#REF!</definedName>
    <definedName name="Out_Constructiontax_Metronomen">#REF!</definedName>
    <definedName name="Out_Constructiontax_Tellus" localSheetId="4">#REF!</definedName>
    <definedName name="Out_Constructiontax_Tellus">#REF!</definedName>
    <definedName name="Out_Developercost_Järla" localSheetId="4">#REF!</definedName>
    <definedName name="Out_Developercost_Järla">#REF!</definedName>
    <definedName name="Out_Developercost_Metronomen" localSheetId="4">#REF!</definedName>
    <definedName name="Out_Developercost_Metronomen">#REF!</definedName>
    <definedName name="Out_Developercost_Tellus" localSheetId="4">#REF!</definedName>
    <definedName name="Out_Developercost_Tellus">#REF!</definedName>
    <definedName name="Out_Developmentcost_Järla" localSheetId="4">#REF!</definedName>
    <definedName name="Out_Developmentcost_Järla">#REF!</definedName>
    <definedName name="Out_Developmentcost_Metronomen" localSheetId="4">#REF!</definedName>
    <definedName name="Out_Developmentcost_Metronomen">#REF!</definedName>
    <definedName name="Out_Developmentcost_Tellus" localSheetId="4">#REF!</definedName>
    <definedName name="Out_Developmentcost_Tellus">#REF!</definedName>
    <definedName name="Out_Garage_Tellus" localSheetId="4">#REF!</definedName>
    <definedName name="Out_Garage_Tellus">#REF!</definedName>
    <definedName name="Out_Interest_Järla" localSheetId="4">#REF!</definedName>
    <definedName name="Out_Interest_Järla">#REF!</definedName>
    <definedName name="Out_Interest_Metronomen" localSheetId="4">#REF!</definedName>
    <definedName name="Out_Interest_Metronomen">#REF!</definedName>
    <definedName name="Out_Interest_Tellus" localSheetId="4">#REF!</definedName>
    <definedName name="Out_Interest_Tellus">#REF!</definedName>
    <definedName name="Out_Landlease_Tellus" localSheetId="4">#REF!</definedName>
    <definedName name="Out_Landlease_Tellus">#REF!</definedName>
    <definedName name="Out_Loanpriortopermitdrawdown_Järla" localSheetId="4">#REF!</definedName>
    <definedName name="Out_Loanpriortopermitdrawdown_Järla">#REF!</definedName>
    <definedName name="Out_Loanpriortopermitdrawdown_Metronomen" localSheetId="4">#REF!</definedName>
    <definedName name="Out_Loanpriortopermitdrawdown_Metronomen">#REF!</definedName>
    <definedName name="Out_Loanpriortopermitrepayment_Järla" localSheetId="4">#REF!</definedName>
    <definedName name="Out_Loanpriortopermitrepayment_Järla">#REF!</definedName>
    <definedName name="Out_Loanpriortopermitrepayment_Metronomen" localSheetId="4">#REF!</definedName>
    <definedName name="Out_Loanpriortopermitrepayment_Metronomen">#REF!</definedName>
    <definedName name="Out_Managementfee_Järla" localSheetId="4">#REF!</definedName>
    <definedName name="Out_Managementfee_Järla">#REF!</definedName>
    <definedName name="Out_Managementfee_Metronomen" localSheetId="4">#REF!</definedName>
    <definedName name="Out_Managementfee_Metronomen">#REF!</definedName>
    <definedName name="Out_Managementfee_Tellus" localSheetId="4">#REF!</definedName>
    <definedName name="Out_Managementfee_Tellus">#REF!</definedName>
    <definedName name="Out_Mezzanieloandrawdown_Tellus" localSheetId="4">#REF!</definedName>
    <definedName name="Out_Mezzanieloandrawdown_Tellus">#REF!</definedName>
    <definedName name="Out_Mezzanieloanrepayment_Tellus" localSheetId="4">#REF!</definedName>
    <definedName name="Out_Mezzanieloanrepayment_Tellus">#REF!</definedName>
    <definedName name="Out_Ownerassociationapartments_Järla" localSheetId="4">#REF!</definedName>
    <definedName name="Out_Ownerassociationapartments_Järla">#REF!</definedName>
    <definedName name="Out_Ownerassociationapartments_Metronomen" localSheetId="4">#REF!</definedName>
    <definedName name="Out_Ownerassociationapartments_Metronomen">#REF!</definedName>
    <definedName name="Out_Ownerassociationapartments_Tellus" localSheetId="4">#REF!</definedName>
    <definedName name="Out_Ownerassociationapartments_Tellus">#REF!</definedName>
    <definedName name="Out_Ownerassociationloan_Järla" localSheetId="4">#REF!</definedName>
    <definedName name="Out_Ownerassociationloan_Järla">#REF!</definedName>
    <definedName name="Out_Ownerassociationloan_Metronomen" localSheetId="4">#REF!</definedName>
    <definedName name="Out_Ownerassociationloan_Metronomen">#REF!</definedName>
    <definedName name="Out_Ownerassociationloan_Tellus" localSheetId="4">#REF!</definedName>
    <definedName name="Out_Ownerassociationloan_Tellus">#REF!</definedName>
    <definedName name="Out_Ownershipapartments_Tellus" localSheetId="4">#REF!</definedName>
    <definedName name="Out_Ownershipapartments_Tellus">#REF!</definedName>
    <definedName name="Out_Ownershipapartmentsfunding_Tellus" localSheetId="4">#REF!</definedName>
    <definedName name="Out_Ownershipapartmentsfunding_Tellus">#REF!</definedName>
    <definedName name="Out_Ownershipapartmentsrepayment_Tellus" localSheetId="4">#REF!</definedName>
    <definedName name="Out_Ownershipapartmentsrepayment_Tellus">#REF!</definedName>
    <definedName name="Out_Performancefee_1_Järla" localSheetId="4">#REF!</definedName>
    <definedName name="Out_Performancefee_1_Järla">#REF!</definedName>
    <definedName name="Out_Performancefee_1_Metronomen" localSheetId="4">#REF!</definedName>
    <definedName name="Out_Performancefee_1_Metronomen">#REF!</definedName>
    <definedName name="Out_Performancefee_1_Tellus" localSheetId="4">#REF!</definedName>
    <definedName name="Out_Performancefee_1_Tellus">#REF!</definedName>
    <definedName name="Out_Plot_Järla" localSheetId="4">#REF!</definedName>
    <definedName name="Out_Plot_Järla">#REF!</definedName>
    <definedName name="Out_Plot_Metronomen" localSheetId="4">#REF!</definedName>
    <definedName name="Out_Plot_Metronomen">#REF!</definedName>
    <definedName name="Out_Plot_Tellus" localSheetId="4">#REF!</definedName>
    <definedName name="Out_Plot_Tellus">#REF!</definedName>
    <definedName name="Out_Plotprep_Järla" localSheetId="4">#REF!</definedName>
    <definedName name="Out_Plotprep_Järla">#REF!</definedName>
    <definedName name="Out_Plotprep_Metronomen" localSheetId="4">#REF!</definedName>
    <definedName name="Out_Plotprep_Metronomen">#REF!</definedName>
    <definedName name="Out_Plotprep_Tellus" localSheetId="4">#REF!</definedName>
    <definedName name="Out_Plotprep_Tellus">#REF!</definedName>
    <definedName name="Out_Prepayments_Järla" localSheetId="4">#REF!</definedName>
    <definedName name="Out_Prepayments_Järla">#REF!</definedName>
    <definedName name="Out_Prepayments_Metronomen" localSheetId="4">#REF!</definedName>
    <definedName name="Out_Prepayments_Metronomen">#REF!</definedName>
    <definedName name="Out_Prepayments_Tellus" localSheetId="4">#REF!</definedName>
    <definedName name="Out_Prepayments_Tellus">#REF!</definedName>
    <definedName name="Out_Prepaymentsbookings_Järla" localSheetId="4">#REF!</definedName>
    <definedName name="Out_Prepaymentsbookings_Järla">#REF!</definedName>
    <definedName name="Out_Prepaymentsbookings_Metronomen" localSheetId="4">#REF!</definedName>
    <definedName name="Out_Prepaymentsbookings_Metronomen">#REF!</definedName>
    <definedName name="Out_Prepaymentsbookings_Tellus" localSheetId="4">#REF!</definedName>
    <definedName name="Out_Prepaymentsbookings_Tellus">#REF!</definedName>
    <definedName name="Out_Presalespromote_Tellus" localSheetId="4">#REF!</definedName>
    <definedName name="Out_Presalespromote_Tellus">#REF!</definedName>
    <definedName name="Out_Preschool_Tellus" localSheetId="4">#REF!</definedName>
    <definedName name="Out_Preschool_Tellus">#REF!</definedName>
    <definedName name="Out_Projectmanagement_Järla" localSheetId="4">#REF!</definedName>
    <definedName name="Out_Projectmanagement_Järla">#REF!</definedName>
    <definedName name="Out_Projectmanagement_Metronomen" localSheetId="4">#REF!</definedName>
    <definedName name="Out_Projectmanagement_Metronomen">#REF!</definedName>
    <definedName name="Out_Projectmanagement_Tellus" localSheetId="4">#REF!</definedName>
    <definedName name="Out_Projectmanagement_Tellus">#REF!</definedName>
    <definedName name="Out_Projectrisk_Tellus" localSheetId="4">#REF!</definedName>
    <definedName name="Out_Projectrisk_Tellus">#REF!</definedName>
    <definedName name="Out_Projectsharecost_Tellus" localSheetId="4">#REF!</definedName>
    <definedName name="Out_Projectsharecost_Tellus">#REF!</definedName>
    <definedName name="Out_Propertyloandrawdown_Järla" localSheetId="4">#REF!</definedName>
    <definedName name="Out_Propertyloandrawdown_Järla">#REF!</definedName>
    <definedName name="Out_Propertyloandrawdown_Metronomen" localSheetId="4">#REF!</definedName>
    <definedName name="Out_Propertyloandrawdown_Metronomen">#REF!</definedName>
    <definedName name="Out_Propertyloandrawdown_Tellus" localSheetId="4">#REF!</definedName>
    <definedName name="Out_Propertyloandrawdown_Tellus">#REF!</definedName>
    <definedName name="Out_Propertyloanrepayment_Järla" localSheetId="4">#REF!</definedName>
    <definedName name="Out_Propertyloanrepayment_Järla">#REF!</definedName>
    <definedName name="Out_Propertyloanrepayment_Metronomen" localSheetId="4">#REF!</definedName>
    <definedName name="Out_Propertyloanrepayment_Metronomen">#REF!</definedName>
    <definedName name="Out_Propertyloanrepayment_Tellus" localSheetId="4">#REF!</definedName>
    <definedName name="Out_Propertyloanrepayment_Tellus">#REF!</definedName>
    <definedName name="Out_Rentalapartments_Tellus" localSheetId="4">#REF!</definedName>
    <definedName name="Out_Rentalapartments_Tellus">#REF!</definedName>
    <definedName name="Out_Rentalapartmentsfunding_Tellus" localSheetId="4">#REF!</definedName>
    <definedName name="Out_Rentalapartmentsfunding_Tellus">#REF!</definedName>
    <definedName name="Out_Rentalapartmentsrepayment_Tellus" localSheetId="4">#REF!</definedName>
    <definedName name="Out_Rentalapartmentsrepayment_Tellus">#REF!</definedName>
    <definedName name="Out_Salescost_Järla" localSheetId="4">#REF!</definedName>
    <definedName name="Out_Salescost_Järla">#REF!</definedName>
    <definedName name="Out_Salescost_Metronomen" localSheetId="4">#REF!</definedName>
    <definedName name="Out_Salescost_Metronomen">#REF!</definedName>
    <definedName name="Out_Salescost_Tellus" localSheetId="4">#REF!</definedName>
    <definedName name="Out_Salescost_Tellus">#REF!</definedName>
    <definedName name="Out_VATcost_Järla" localSheetId="4">#REF!</definedName>
    <definedName name="Out_VATcost_Järla">#REF!</definedName>
    <definedName name="Out_VATcost_Metronomen" localSheetId="4">#REF!</definedName>
    <definedName name="Out_VATcost_Metronomen">#REF!</definedName>
    <definedName name="Out_VATcost_Tellus" localSheetId="4">#REF!</definedName>
    <definedName name="Out_VATcost_Tellus">#REF!</definedName>
    <definedName name="Out_VATrestitution_Järla" localSheetId="4">#REF!</definedName>
    <definedName name="Out_VATrestitution_Järla">#REF!</definedName>
    <definedName name="Out_VATrestitution_Metronomen" localSheetId="4">#REF!</definedName>
    <definedName name="Out_VATrestitution_Metronomen">#REF!</definedName>
    <definedName name="Out_VATrestitution_Tellus" localSheetId="4">#REF!</definedName>
    <definedName name="Out_VATrestitution_Tellus">#REF!</definedName>
    <definedName name="OwnerName" localSheetId="4">#REF!</definedName>
    <definedName name="OwnerName">#REF!</definedName>
    <definedName name="OwnerNameTitle" localSheetId="4">#REF!</definedName>
    <definedName name="OwnerNameTitle">#REF!</definedName>
    <definedName name="ParishTitle" localSheetId="4">#REF!</definedName>
    <definedName name="ParishTitle">#REF!</definedName>
    <definedName name="pia" localSheetId="4">#REF!</definedName>
    <definedName name="pia">#REF!</definedName>
    <definedName name="PJAM3Yr" localSheetId="4" hidden="1">{"INCOME",#N/A,FALSE,"ProNet";"VALUE",#N/A,FALSE,"ProNet"}</definedName>
    <definedName name="PJAM3Yr" hidden="1">{"INCOME",#N/A,FALSE,"ProNet";"VALUE",#N/A,FALSE,"ProNet"}</definedName>
    <definedName name="PKONTO_IN">#REF!</definedName>
    <definedName name="PNORM" localSheetId="4">#REF!</definedName>
    <definedName name="PNORM">#REF!</definedName>
    <definedName name="Porfolios" localSheetId="4">'[13]Property Underwriting'!$H$21:$H$23</definedName>
    <definedName name="Porfolios">#REF!</definedName>
    <definedName name="PosCodeTitle" localSheetId="4">#REF!</definedName>
    <definedName name="PosCodeTitle">#REF!</definedName>
    <definedName name="PotentielleMiete" localSheetId="4">[12]!PotentielleMiete</definedName>
    <definedName name="PotentielleMiete">#REF!</definedName>
    <definedName name="Pre_sale_promote_date" localSheetId="4">#REF!</definedName>
    <definedName name="Pre_sale_promote_date">#REF!</definedName>
    <definedName name="_xlnm.Print_Area" localSheetId="4">#REF!</definedName>
    <definedName name="_xlnm.Print_Area" localSheetId="5">'Hallunda Gård aggregated'!$B$1:$E$107</definedName>
    <definedName name="_xlnm.Print_Area" localSheetId="2">'Project overview'!$B$3:$S$56</definedName>
    <definedName name="_xlnm.Print_Area">#REF!</definedName>
    <definedName name="PRODUKTIONSKOSTN_SCHABLON" localSheetId="4">#REF!</definedName>
    <definedName name="PRODUKTIONSKOSTN_SCHABLON">#REF!</definedName>
    <definedName name="PRODUKTIONSTID" localSheetId="4">#REF!</definedName>
    <definedName name="PRODUKTIONSTID">#REF!</definedName>
    <definedName name="PROJEKTSTORLEK" localSheetId="4">#REF!</definedName>
    <definedName name="PROJEKTSTORLEK">#REF!</definedName>
    <definedName name="PROJEKTTID" localSheetId="4">#REF!</definedName>
    <definedName name="PROJEKTTID">#REF!</definedName>
    <definedName name="promte" localSheetId="4" hidden="1">{"Assumptions",#N/A,FALSE,"Assumptions"}</definedName>
    <definedName name="promte" hidden="1">{"Assumptions",#N/A,FALSE,"Assumptions"}</definedName>
    <definedName name="PropertyTaxTitle">#REF!</definedName>
    <definedName name="PurchasePriceTitle" localSheetId="4">#REF!</definedName>
    <definedName name="PurchasePriceTitle">#REF!</definedName>
    <definedName name="q" localSheetId="4">[12]!q</definedName>
    <definedName name="q">#REF!</definedName>
    <definedName name="qw" localSheetId="4" hidden="1">{#N/A,#N/A,FALSE,"Transaction Summary-DTW";#N/A,#N/A,FALSE,"Proforma Five Yr";#N/A,#N/A,FALSE,"Occ and Rate"}</definedName>
    <definedName name="qw" hidden="1">{#N/A,#N/A,FALSE,"Transaction Summary-DTW";#N/A,#N/A,FALSE,"Proforma Five Yr";#N/A,#N/A,FALSE,"Occ and Rate"}</definedName>
    <definedName name="qwer">#REF!</definedName>
    <definedName name="qwerty">#REF!</definedName>
    <definedName name="_xlnm.Recorder" localSheetId="4">#REF!</definedName>
    <definedName name="_xlnm.Recorder">#REF!</definedName>
    <definedName name="Rediger">#REF!</definedName>
    <definedName name="RentTitle" localSheetId="4">#REF!</definedName>
    <definedName name="RentTitle">#REF!</definedName>
    <definedName name="RentTitleAreaCode1" localSheetId="4">#REF!</definedName>
    <definedName name="RentTitleAreaCode1">#REF!</definedName>
    <definedName name="Report_Version_4">"A1"</definedName>
    <definedName name="ReportCreated">TRUE</definedName>
    <definedName name="ResBuildTitle">#REF!</definedName>
    <definedName name="ResGroundTitle" localSheetId="4">#REF!</definedName>
    <definedName name="ResGroundTitle">#REF!</definedName>
    <definedName name="restvarde" localSheetId="4">#REF!</definedName>
    <definedName name="restvarde">#REF!</definedName>
    <definedName name="Resultat" localSheetId="4">#REF!</definedName>
    <definedName name="Resultat">#REF!</definedName>
    <definedName name="Resultatregnskap" localSheetId="4">#REF!</definedName>
    <definedName name="Resultatregnskap">#REF!</definedName>
    <definedName name="riktvardeomr" localSheetId="4">#REF!</definedName>
    <definedName name="riktvardeomr">#REF!</definedName>
    <definedName name="RIVNING_M2" localSheetId="4">#REF!</definedName>
    <definedName name="RIVNING_M2">#REF!</definedName>
    <definedName name="RPRTRESTYP" localSheetId="4">#REF!</definedName>
    <definedName name="RPRTRESTYP">#REF!</definedName>
    <definedName name="Rreparaturen" localSheetId="4" hidden="1">#REF!</definedName>
    <definedName name="Rreparaturen" hidden="1">#REF!</definedName>
    <definedName name="saa" localSheetId="4" hidden="1">{"rtn",#N/A,FALSE,"RTN";"tables",#N/A,FALSE,"RTN";"cf",#N/A,FALSE,"CF";"stats",#N/A,FALSE,"Stats";"prop",#N/A,FALSE,"Prop"}</definedName>
    <definedName name="saa" hidden="1">{"rtn",#N/A,FALSE,"RTN";"tables",#N/A,FALSE,"RTN";"cf",#N/A,FALSE,"CF";"stats",#N/A,FALSE,"Stats";"prop",#N/A,FALSE,"Prop"}</definedName>
    <definedName name="saf" localSheetId="4" hidden="1">{"cover",#N/A,TRUE,"Cover";"toc10",#N/A,TRUE,"TOC";"over",#N/A,TRUE,"Overview";"over",#N/A,TRUE,"Det_Trans_Sum";"ei1c",#N/A,TRUE,"Earnings Impact";"ad1",#N/A,TRUE,"accretion dilution";"hg1",#N/A,TRUE,"Has-Gets";"pfis1",#N/A,TRUE,"Pro Forma Income Statement";"ca1",#N/A,TRUE,"Contribution_Analysis";"profba",#N/A,TRUE,"Pro Forma Balance Sheet";"acq1c",#N/A,TRUE,"Acquirer";"tar1c",#N/A,TRUE,"Target"}</definedName>
    <definedName name="saf" hidden="1">{"cover",#N/A,TRUE,"Cover";"toc10",#N/A,TRUE,"TOC";"over",#N/A,TRUE,"Overview";"over",#N/A,TRUE,"Det_Trans_Sum";"ei1c",#N/A,TRUE,"Earnings Impact";"ad1",#N/A,TRUE,"accretion dilution";"hg1",#N/A,TRUE,"Has-Gets";"pfis1",#N/A,TRUE,"Pro Forma Income Statement";"ca1",#N/A,TRUE,"Contribution_Analysis";"profba",#N/A,TRUE,"Pro Forma Balance Sheet";"acq1c",#N/A,TRUE,"Acquirer";"tar1c",#N/A,TRUE,"Target"}</definedName>
    <definedName name="sas" localSheetId="4" hidden="1">{"Outflow 1",#N/A,FALSE,"Outflows-Inflows";"Outflow 2",#N/A,FALSE,"Outflows-Inflows";"Inflow 1",#N/A,FALSE,"Outflows-Inflows";"Inflow 2",#N/A,FALSE,"Outflows-Inflows"}</definedName>
    <definedName name="sas" hidden="1">{"Outflow 1",#N/A,FALSE,"Outflows-Inflows";"Outflow 2",#N/A,FALSE,"Outflows-Inflows";"Inflow 1",#N/A,FALSE,"Outflows-Inflows";"Inflow 2",#N/A,FALSE,"Outflows-Inflows"}</definedName>
    <definedName name="SCALE">#REF!</definedName>
    <definedName name="scenariostartyear" localSheetId="4">#REF!</definedName>
    <definedName name="scenariostartyear">#REF!</definedName>
    <definedName name="ScenarioStartYearTitle" localSheetId="4">#REF!</definedName>
    <definedName name="ScenarioStartYearTitle">#REF!</definedName>
    <definedName name="SD" localSheetId="4">#REF!</definedName>
    <definedName name="SD">#REF!</definedName>
    <definedName name="SDATE" localSheetId="4">#REF!</definedName>
    <definedName name="SDATE">#REF!</definedName>
    <definedName name="sdf" localSheetId="4" hidden="1">{"cover",#N/A,TRUE,"Cover";"toc1",#N/A,TRUE,"TOC";"ts1",#N/A,TRUE,"Transaction Summary";"ei2",#N/A,TRUE,"Earnings Impact";"ad2",#N/A,TRUE,"accretion dilution"}</definedName>
    <definedName name="sdf" hidden="1">{"cover",#N/A,TRUE,"Cover";"toc1",#N/A,TRUE,"TOC";"ts1",#N/A,TRUE,"Transaction Summary";"ei2",#N/A,TRUE,"Earnings Impact";"ad2",#N/A,TRUE,"accretion dilution"}</definedName>
    <definedName name="sdfass" localSheetId="4" hidden="1">{"Outflow 1",#N/A,FALSE,"Outflows-Inflows";"Outflow 2",#N/A,FALSE,"Outflows-Inflows";"Inflow 1",#N/A,FALSE,"Outflows-Inflows";"Inflow 2",#N/A,FALSE,"Outflows-Inflows"}</definedName>
    <definedName name="sdfass" hidden="1">{"Outflow 1",#N/A,FALSE,"Outflows-Inflows";"Outflow 2",#N/A,FALSE,"Outflows-Inflows";"Inflow 1",#N/A,FALSE,"Outflows-Inflows";"Inflow 2",#N/A,FALSE,"Outflows-Inflows"}</definedName>
    <definedName name="sdfdf" localSheetId="4" hidden="1">{#N/A,#N/A,FALSE,"Title";#N/A,#N/A,FALSE,"Contents";#N/A,#N/A,FALSE,"Executive summary";#N/A,#N/A,FALSE,"Assumptions";#N/A,#N/A,FALSE,"Nybron";#N/A,#N/A,FALSE,"Trading Nybron";#N/A,#N/A,FALSE,"Transactions Nybron";#N/A,#N/A,FALSE,"DCF Nybron";#N/A,#N/A,FALSE,"Poggenpohl";#N/A,#N/A,FALSE,"Trading Poggenpohl";#N/A,#N/A,FALSE,"Transactions Poggenpohl";#N/A,#N/A,FALSE,"DCF Poggenpohl";#N/A,#N/A,FALSE,"Elit";#N/A,#N/A,FALSE,"DCF Elit";#N/A,#N/A,FALSE,"LBO"}</definedName>
    <definedName name="sdfdf" hidden="1">{#N/A,#N/A,FALSE,"Title";#N/A,#N/A,FALSE,"Contents";#N/A,#N/A,FALSE,"Executive summary";#N/A,#N/A,FALSE,"Assumptions";#N/A,#N/A,FALSE,"Nybron";#N/A,#N/A,FALSE,"Trading Nybron";#N/A,#N/A,FALSE,"Transactions Nybron";#N/A,#N/A,FALSE,"DCF Nybron";#N/A,#N/A,FALSE,"Poggenpohl";#N/A,#N/A,FALSE,"Trading Poggenpohl";#N/A,#N/A,FALSE,"Transactions Poggenpohl";#N/A,#N/A,FALSE,"DCF Poggenpohl";#N/A,#N/A,FALSE,"Elit";#N/A,#N/A,FALSE,"DCF Elit";#N/A,#N/A,FALSE,"LBO"}</definedName>
    <definedName name="sdfgdfg" localSheetId="4" hidden="1">'[5]#REF'!#REF!</definedName>
    <definedName name="sdfgdfg" hidden="1">#REF!</definedName>
    <definedName name="sdfgfdgsdfgdf" localSheetId="4" hidden="1">'[5]#REF'!#REF!</definedName>
    <definedName name="sdfgfdgsdfgdf" hidden="1">#REF!</definedName>
    <definedName name="Selections" localSheetId="4">#REF!</definedName>
    <definedName name="Selections">#REF!</definedName>
    <definedName name="SelectionsNames" localSheetId="4">#REF!</definedName>
    <definedName name="SelectionsNames">#REF!</definedName>
    <definedName name="sencount" hidden="1">1</definedName>
    <definedName name="Servicefläche" localSheetId="4">[12]!Servicefläche</definedName>
    <definedName name="Servicefläche">#REF!</definedName>
    <definedName name="Serviceflächefrei" localSheetId="4">[12]!Serviceflächefrei</definedName>
    <definedName name="Serviceflächefrei">#REF!</definedName>
    <definedName name="Start" localSheetId="4">#REF!</definedName>
    <definedName name="Start">#REF!</definedName>
    <definedName name="Starten" localSheetId="4">#REF!</definedName>
    <definedName name="Starten">#REF!</definedName>
    <definedName name="Status_Järla" localSheetId="4">#REF!</definedName>
    <definedName name="Status_Järla">#REF!</definedName>
    <definedName name="Status_Metronomen" localSheetId="4">#REF!</definedName>
    <definedName name="Status_Metronomen">#REF!</definedName>
    <definedName name="Status_Tellus" localSheetId="4">#REF!</definedName>
    <definedName name="Status_Tellus">#REF!</definedName>
    <definedName name="STÖDNIVÅ" localSheetId="4">#REF!</definedName>
    <definedName name="STÖDNIVÅ">#REF!</definedName>
    <definedName name="STRLK_1A" localSheetId="4">#REF!</definedName>
    <definedName name="STRLK_1A">#REF!</definedName>
    <definedName name="STRLK_2A" localSheetId="4">#REF!</definedName>
    <definedName name="STRLK_2A">#REF!</definedName>
    <definedName name="STRLK_3A" localSheetId="4">#REF!</definedName>
    <definedName name="STRLK_3A">#REF!</definedName>
    <definedName name="STRLK_4A" localSheetId="4">#REF!</definedName>
    <definedName name="STRLK_4A">#REF!</definedName>
    <definedName name="sx" localSheetId="4" hidden="1">{#N/A,#N/A,FALSE,"Occ and Rate";#N/A,#N/A,FALSE,"PF Input";#N/A,#N/A,FALSE,"Capital Input";#N/A,#N/A,FALSE,"Proforma Five Yr";#N/A,#N/A,FALSE,"Calculations";#N/A,#N/A,FALSE,"Transaction Summary-DTW"}</definedName>
    <definedName name="sx" hidden="1">{#N/A,#N/A,FALSE,"Occ and Rate";#N/A,#N/A,FALSE,"PF Input";#N/A,#N/A,FALSE,"Capital Input";#N/A,#N/A,FALSE,"Proforma Five Yr";#N/A,#N/A,FALSE,"Calculations";#N/A,#N/A,FALSE,"Transaction Summary-DTW"}</definedName>
    <definedName name="Test" localSheetId="4" hidden="1">{"INCOME",#N/A,FALSE,"ProNet";"VALUE",#N/A,FALSE,"ProNet"}</definedName>
    <definedName name="Test" hidden="1">{"INCOME",#N/A,FALSE,"ProNet";"VALUE",#N/A,FALSE,"ProNet"}</definedName>
    <definedName name="Test2" localSheetId="4" hidden="1">{"INCOME",#N/A,FALSE,"ProNet";"VALUE",#N/A,FALSE,"ProNet"}</definedName>
    <definedName name="Test2" hidden="1">{"INCOME",#N/A,FALSE,"ProNet";"VALUE",#N/A,FALSE,"ProNet"}</definedName>
    <definedName name="Test3" localSheetId="4" hidden="1">{"INCOME",#N/A,FALSE,"ProNet";"VALUE",#N/A,FALSE,"ProNet"}</definedName>
    <definedName name="Test3" hidden="1">{"INCOME",#N/A,FALSE,"ProNet";"VALUE",#N/A,FALSE,"ProNet"}</definedName>
    <definedName name="test4" localSheetId="4" hidden="1">{"CHART",#N/A,FALSE,"Arch Communications"}</definedName>
    <definedName name="test4" hidden="1">{"CHART",#N/A,FALSE,"Arch Communications"}</definedName>
    <definedName name="timePeriodEng">#REF!</definedName>
    <definedName name="timeperiodSv" localSheetId="4">#REF!</definedName>
    <definedName name="timeperiodSv">#REF!</definedName>
    <definedName name="tina" localSheetId="4" hidden="1">{"cover",#N/A,TRUE,"Cover";"toc3",#N/A,TRUE,"TOC";"over",#N/A,TRUE,"Overview";"ts2",#N/A,TRUE,"Det_Trans_Sum";"ei1c",#N/A,TRUE,"Earnings Impact";"ad1",#N/A,TRUE,"accretion dilution";"pfis1",#N/A,TRUE,"Pro Forma Income Statement";"acq1c",#N/A,TRUE,"Acquirer";"tar1c",#N/A,TRUE,"Target"}</definedName>
    <definedName name="tina" hidden="1">{"cover",#N/A,TRUE,"Cover";"toc3",#N/A,TRUE,"TOC";"over",#N/A,TRUE,"Overview";"ts2",#N/A,TRUE,"Det_Trans_Sum";"ei1c",#N/A,TRUE,"Earnings Impact";"ad1",#N/A,TRUE,"accretion dilution";"pfis1",#N/A,TRUE,"Pro Forma Income Statement";"acq1c",#N/A,TRUE,"Acquirer";"tar1c",#N/A,TRUE,"Target"}</definedName>
    <definedName name="TORGURVAL">#REF!</definedName>
    <definedName name="TypeCodeTitle" localSheetId="4">#REF!</definedName>
    <definedName name="TypeCodeTitle">#REF!</definedName>
    <definedName name="typkod" localSheetId="4">#REF!</definedName>
    <definedName name="typkod">#REF!</definedName>
    <definedName name="UNDERLIGGANDEFASTIGHETSVÄRDE" localSheetId="4">#REF!</definedName>
    <definedName name="UNDERLIGGANDEFASTIGHETSVÄRDE">#REF!</definedName>
    <definedName name="Units" localSheetId="4">'[17]AAPL-3-Statements'!$I$9</definedName>
    <definedName name="Units">#REF!</definedName>
    <definedName name="Username" localSheetId="4">#REF!</definedName>
    <definedName name="Username">#REF!</definedName>
    <definedName name="VacancyTitle" localSheetId="4">#REF!</definedName>
    <definedName name="VacancyTitle">#REF!</definedName>
    <definedName name="VacancyTitleAreaCode1" localSheetId="4">#REF!</definedName>
    <definedName name="VacancyTitleAreaCode1">#REF!</definedName>
    <definedName name="vakans" localSheetId="4">#REF!</definedName>
    <definedName name="vakans">#REF!</definedName>
    <definedName name="value1" localSheetId="4" hidden="1">{#N/A,#N/A,FALSE,"Cashflow Analysis";#N/A,#N/A,FALSE,"Sensitivity Analysis";#N/A,#N/A,FALSE,"PV";#N/A,#N/A,FALSE,"Pro Forma"}</definedName>
    <definedName name="value1" hidden="1">{#N/A,#N/A,FALSE,"Cashflow Analysis";#N/A,#N/A,FALSE,"Sensitivity Analysis";#N/A,#N/A,FALSE,"PV";#N/A,#N/A,FALSE,"Pro Forma"}</definedName>
    <definedName name="ValueAreaTitle">#REF!</definedName>
    <definedName name="ValueYearTitle" localSheetId="4">#REF!</definedName>
    <definedName name="ValueYearTitle">#REF!</definedName>
    <definedName name="vardear" localSheetId="4">#REF!</definedName>
    <definedName name="vardear">#REF!</definedName>
    <definedName name="w" localSheetId="4" hidden="1">{"cover",#N/A,TRUE,"Cover";"toc6",#N/A,TRUE,"TOC";"over",#N/A,TRUE,"Overview";"ts2",#N/A,TRUE,"Det_Trans_Sum";"ei1",#N/A,TRUE,"Earnings Impact";"ad1",#N/A,TRUE,"accretion dilution";"hg1",#N/A,TRUE,"Has-Gets";"pfis1",#N/A,TRUE,"Pro Forma Income Statement";"ca1",#N/A,TRUE,"Contribution_Analysis";"acq1",#N/A,TRUE,"Acquirer";"tar1",#N/A,TRUE,"Target"}</definedName>
    <definedName name="w" hidden="1">{"cover",#N/A,TRUE,"Cover";"toc6",#N/A,TRUE,"TOC";"over",#N/A,TRUE,"Overview";"ts2",#N/A,TRUE,"Det_Trans_Sum";"ei1",#N/A,TRUE,"Earnings Impact";"ad1",#N/A,TRUE,"accretion dilution";"hg1",#N/A,TRUE,"Has-Gets";"pfis1",#N/A,TRUE,"Pro Forma Income Statement";"ca1",#N/A,TRUE,"Contribution_Analysis";"acq1",#N/A,TRUE,"Acquirer";"tar1",#N/A,TRUE,"Target"}</definedName>
    <definedName name="we" localSheetId="4" hidden="1">{#N/A,#N/A,FALSE,"Occ and Rate";#N/A,#N/A,FALSE,"PF Input";#N/A,#N/A,FALSE,"Proforma Five Yr";#N/A,#N/A,FALSE,"Hotcomps"}</definedName>
    <definedName name="we" hidden="1">{#N/A,#N/A,FALSE,"Occ and Rate";#N/A,#N/A,FALSE,"PF Input";#N/A,#N/A,FALSE,"Proforma Five Yr";#N/A,#N/A,FALSE,"Hotcomps"}</definedName>
    <definedName name="wer" localSheetId="4" hidden="1">{"cover",#N/A,TRUE,"Cover";"toc6",#N/A,TRUE,"TOC";"pfis3",#N/A,TRUE,"Overview";"ts2",#N/A,TRUE,"Det_Trans_Sum";"ei2c",#N/A,TRUE,"Earnings Impact";"ad2",#N/A,TRUE,"accretion dilution";"hg2",#N/A,TRUE,"Has-Gets";"pfis2",#N/A,TRUE,"Pro Forma Income Statement";"ca2",#N/A,TRUE,"Contribution_Analysis";"acq2c",#N/A,TRUE,"Acquirer";"tar2c",#N/A,TRUE,"Target"}</definedName>
    <definedName name="wer" hidden="1">{"cover",#N/A,TRUE,"Cover";"toc6",#N/A,TRUE,"TOC";"pfis3",#N/A,TRUE,"Overview";"ts2",#N/A,TRUE,"Det_Trans_Sum";"ei2c",#N/A,TRUE,"Earnings Impact";"ad2",#N/A,TRUE,"accretion dilution";"hg2",#N/A,TRUE,"Has-Gets";"pfis2",#N/A,TRUE,"Pro Forma Income Statement";"ca2",#N/A,TRUE,"Contribution_Analysis";"acq2c",#N/A,TRUE,"Acquirer";"tar2c",#N/A,TRUE,"Target"}</definedName>
    <definedName name="wererwer" localSheetId="4" hidden="1">{"cover",#N/A,TRUE,"Cover";"toc5",#N/A,TRUE,"TOC";"over",#N/A,TRUE,"Overview";"ts2",#N/A,TRUE,"Det_Trans_Sum";"ei",#N/A,TRUE,"Earnings Impact";"ad",#N/A,TRUE,"accretion dilution";"pfis",#N/A,TRUE,"Pro Forma Income Statement";"ca",#N/A,TRUE,"Contribution_Analysis";"acq",#N/A,TRUE,"Acquirer";"tar",#N/A,TRUE,"Target"}</definedName>
    <definedName name="wererwer" hidden="1">{"cover",#N/A,TRUE,"Cover";"toc5",#N/A,TRUE,"TOC";"over",#N/A,TRUE,"Overview";"ts2",#N/A,TRUE,"Det_Trans_Sum";"ei",#N/A,TRUE,"Earnings Impact";"ad",#N/A,TRUE,"accretion dilution";"pfis",#N/A,TRUE,"Pro Forma Income Statement";"ca",#N/A,TRUE,"Contribution_Analysis";"acq",#N/A,TRUE,"Acquirer";"tar",#N/A,TRUE,"Target"}</definedName>
    <definedName name="wern" localSheetId="4" hidden="1">{"cover",#N/A,TRUE,"Cover";"toc6",#N/A,TRUE,"TOC";"over",#N/A,TRUE,"Overview";"ts2",#N/A,TRUE,"Det_Trans_Sum";"ei2",#N/A,TRUE,"Earnings Impact";"ad2",#N/A,TRUE,"accretion dilution";"hg2",#N/A,TRUE,"Has-Gets";"pfis2",#N/A,TRUE,"Pro Forma Income Statement";"ca2",#N/A,TRUE,"Contribution_Analysis";"acq2",#N/A,TRUE,"Acquirer";"tar2",#N/A,TRUE,"Target"}</definedName>
    <definedName name="wern" hidden="1">{"cover",#N/A,TRUE,"Cover";"toc6",#N/A,TRUE,"TOC";"over",#N/A,TRUE,"Overview";"ts2",#N/A,TRUE,"Det_Trans_Sum";"ei2",#N/A,TRUE,"Earnings Impact";"ad2",#N/A,TRUE,"accretion dilution";"hg2",#N/A,TRUE,"Has-Gets";"pfis2",#N/A,TRUE,"Pro Forma Income Statement";"ca2",#N/A,TRUE,"Contribution_Analysis";"acq2",#N/A,TRUE,"Acquirer";"tar2",#N/A,TRUE,"Target"}</definedName>
    <definedName name="what" localSheetId="4" hidden="1">{"Page1",#N/A,FALSE,"7979";"Page2",#N/A,FALSE,"7979";"Page3",#N/A,FALSE,"7979"}</definedName>
    <definedName name="what" hidden="1">{"Page1",#N/A,FALSE,"7979";"Page2",#N/A,FALSE,"7979";"Page3",#N/A,FALSE,"7979"}</definedName>
    <definedName name="Wohnenfläche" localSheetId="4">[12]!Wohnenfläche</definedName>
    <definedName name="Wohnenfläche">#REF!</definedName>
    <definedName name="Wohnenflächefrei" localSheetId="4">[12]!Wohnenflächefrei</definedName>
    <definedName name="Wohnenflächefrei">#REF!</definedName>
    <definedName name="wolf" localSheetId="4">[12]!wolf</definedName>
    <definedName name="wolf">#REF!</definedName>
    <definedName name="wrn.1." localSheetId="4" hidden="1">{"cover",#N/A,TRUE,"Cover";"toc1",#N/A,TRUE,"TOC";"ts1",#N/A,TRUE,"Transaction Summary";"ei",#N/A,TRUE,"Earnings Impact";"ad",#N/A,TRUE,"accretion dilution"}</definedName>
    <definedName name="wrn.1." hidden="1">{"cover",#N/A,TRUE,"Cover";"toc1",#N/A,TRUE,"TOC";"ts1",#N/A,TRUE,"Transaction Summary";"ei",#N/A,TRUE,"Earnings Impact";"ad",#N/A,TRUE,"accretion dilution"}</definedName>
    <definedName name="wrn.10." localSheetId="4" hidden="1">{"cover",#N/A,TRUE,"Cover";"toc3",#N/A,TRUE,"TOC";"over",#N/A,TRUE,"Overview";"ts2",#N/A,TRUE,"Det_Trans_Sum";"ei1c",#N/A,TRUE,"Earnings Impact";"ad1",#N/A,TRUE,"accretion dilution";"pfis1",#N/A,TRUE,"Pro Forma Income Statement";"acq1c",#N/A,TRUE,"Acquirer";"tar1c",#N/A,TRUE,"Target"}</definedName>
    <definedName name="wrn.10." hidden="1">{"cover",#N/A,TRUE,"Cover";"toc3",#N/A,TRUE,"TOC";"over",#N/A,TRUE,"Overview";"ts2",#N/A,TRUE,"Det_Trans_Sum";"ei1c",#N/A,TRUE,"Earnings Impact";"ad1",#N/A,TRUE,"accretion dilution";"pfis1",#N/A,TRUE,"Pro Forma Income Statement";"acq1c",#N/A,TRUE,"Acquirer";"tar1c",#N/A,TRUE,"Target"}</definedName>
    <definedName name="wrn.105" localSheetId="4" hidden="1">{"cover",#N/A,TRUE,"Cover";"toc9",#N/A,TRUE,"TOC";"over",#N/A,TRUE,"Overview";"ts2",#N/A,TRUE,"Det_Trans_Sum";"ei",#N/A,TRUE,"Earnings Impact";"ad1",#N/A,TRUE,"accretion dilution";"pfis",#N/A,TRUE,"Pro Forma Income Statement";"ca",#N/A,TRUE,"Contribution_Analysis";"profba",#N/A,TRUE,"Pro Forma Balance Sheet";"acq",#N/A,TRUE,"Acquirer";"tar",#N/A,TRUE,"Target"}</definedName>
    <definedName name="wrn.105" hidden="1">{"cover",#N/A,TRUE,"Cover";"toc9",#N/A,TRUE,"TOC";"over",#N/A,TRUE,"Overview";"ts2",#N/A,TRUE,"Det_Trans_Sum";"ei",#N/A,TRUE,"Earnings Impact";"ad1",#N/A,TRUE,"accretion dilution";"pfis",#N/A,TRUE,"Pro Forma Income Statement";"ca",#N/A,TRUE,"Contribution_Analysis";"profba",#N/A,TRUE,"Pro Forma Balance Sheet";"acq",#N/A,TRUE,"Acquirer";"tar",#N/A,TRUE,"Target"}</definedName>
    <definedName name="wrn.11." localSheetId="4" hidden="1">{"cover",#N/A,TRUE,"Cover";"toc3",#N/A,TRUE,"TOC";"over",#N/A,TRUE,"Overview";"ts2",#N/A,TRUE,"Det_Trans_Sum";"ei2c",#N/A,TRUE,"Earnings Impact";"ad2",#N/A,TRUE,"accretion dilution";"pfis2",#N/A,TRUE,"Pro Forma Income Statement";"acq2c",#N/A,TRUE,"Acquirer";"tar2c",#N/A,TRUE,"Target"}</definedName>
    <definedName name="wrn.11." hidden="1">{"cover",#N/A,TRUE,"Cover";"toc3",#N/A,TRUE,"TOC";"over",#N/A,TRUE,"Overview";"ts2",#N/A,TRUE,"Det_Trans_Sum";"ei2c",#N/A,TRUE,"Earnings Impact";"ad2",#N/A,TRUE,"accretion dilution";"pfis2",#N/A,TRUE,"Pro Forma Income Statement";"acq2c",#N/A,TRUE,"Acquirer";"tar2c",#N/A,TRUE,"Target"}</definedName>
    <definedName name="wrn.12." localSheetId="4" hidden="1">{"cover",#N/A,TRUE,"Cover";"toc3",#N/A,TRUE,"TOC";"over",#N/A,TRUE,"Overview";"ts2",#N/A,TRUE,"Det_Trans_Sum";"ei3c",#N/A,TRUE,"Earnings Impact";"ad3",#N/A,TRUE,"accretion dilution";"pfis3",#N/A,TRUE,"Pro Forma Income Statement";"acq3c",#N/A,TRUE,"Acquirer";"tar3c",#N/A,TRUE,"Target"}</definedName>
    <definedName name="wrn.12." hidden="1">{"cover",#N/A,TRUE,"Cover";"toc3",#N/A,TRUE,"TOC";"over",#N/A,TRUE,"Overview";"ts2",#N/A,TRUE,"Det_Trans_Sum";"ei3c",#N/A,TRUE,"Earnings Impact";"ad3",#N/A,TRUE,"accretion dilution";"pfis3",#N/A,TRUE,"Pro Forma Income Statement";"acq3c",#N/A,TRUE,"Acquirer";"tar3c",#N/A,TRUE,"Target"}</definedName>
    <definedName name="wrn.13." localSheetId="4" hidden="1">{"cover",#N/A,TRUE,"Cover";"toc4",#N/A,TRUE,"TOC";"over",#N/A,TRUE,"Overview";"ts2",#N/A,TRUE,"Det_Trans_Sum";"eic",#N/A,TRUE,"Earnings Impact";"ad",#N/A,TRUE,"accretion dilution";"tas",#N/A,TRUE,"TaintedShares";"hg",#N/A,TRUE,"Has-Gets";"pfis",#N/A,TRUE,"Pro Forma Income Statement";"ca",#N/A,TRUE,"Contribution_Analysis";"acqc",#N/A,TRUE,"Acquirer";"tarc",#N/A,TRUE,"Target"}</definedName>
    <definedName name="wrn.13." hidden="1">{"cover",#N/A,TRUE,"Cover";"toc4",#N/A,TRUE,"TOC";"over",#N/A,TRUE,"Overview";"ts2",#N/A,TRUE,"Det_Trans_Sum";"eic",#N/A,TRUE,"Earnings Impact";"ad",#N/A,TRUE,"accretion dilution";"tas",#N/A,TRUE,"TaintedShares";"hg",#N/A,TRUE,"Has-Gets";"pfis",#N/A,TRUE,"Pro Forma Income Statement";"ca",#N/A,TRUE,"Contribution_Analysis";"acqc",#N/A,TRUE,"Acquirer";"tarc",#N/A,TRUE,"Target"}</definedName>
    <definedName name="wrn.14." localSheetId="4" hidden="1">{"cover",#N/A,TRUE,"Cover";"toc4",#N/A,TRUE,"TOC";"over",#N/A,TRUE,"Overview";"ts2",#N/A,TRUE,"Det_Trans_Sum";"ei1c",#N/A,TRUE,"Earnings Impact";"ad1",#N/A,TRUE,"accretion dilution";"tas",#N/A,TRUE,"TaintedShares";"hg1",#N/A,TRUE,"Has-Gets";"pfis1",#N/A,TRUE,"Pro Forma Income Statement";"ca1",#N/A,TRUE,"Contribution_Analysis";"acq1c",#N/A,TRUE,"Acquirer";"tar1c",#N/A,TRUE,"Target"}</definedName>
    <definedName name="wrn.14." hidden="1">{"cover",#N/A,TRUE,"Cover";"toc4",#N/A,TRUE,"TOC";"over",#N/A,TRUE,"Overview";"ts2",#N/A,TRUE,"Det_Trans_Sum";"ei1c",#N/A,TRUE,"Earnings Impact";"ad1",#N/A,TRUE,"accretion dilution";"tas",#N/A,TRUE,"TaintedShares";"hg1",#N/A,TRUE,"Has-Gets";"pfis1",#N/A,TRUE,"Pro Forma Income Statement";"ca1",#N/A,TRUE,"Contribution_Analysis";"acq1c",#N/A,TRUE,"Acquirer";"tar1c",#N/A,TRUE,"Target"}</definedName>
    <definedName name="wrn.15." localSheetId="4" hidden="1">{"cover",#N/A,TRUE,"Cover";"toc4",#N/A,TRUE,"TOC";"over",#N/A,TRUE,"Overview";"ts2",#N/A,TRUE,"Det_Trans_Sum";"ei2c",#N/A,TRUE,"Earnings Impact";"ad2",#N/A,TRUE,"accretion dilution";"tas",#N/A,TRUE,"TaintedShares";"hg2",#N/A,TRUE,"Has-Gets";"pfis2",#N/A,TRUE,"Pro Forma Income Statement";"ca2",#N/A,TRUE,"Contribution_Analysis";"acq2c",#N/A,TRUE,"Acquirer";"tar2c",#N/A,TRUE,"Target"}</definedName>
    <definedName name="wrn.15." hidden="1">{"cover",#N/A,TRUE,"Cover";"toc4",#N/A,TRUE,"TOC";"over",#N/A,TRUE,"Overview";"ts2",#N/A,TRUE,"Det_Trans_Sum";"ei2c",#N/A,TRUE,"Earnings Impact";"ad2",#N/A,TRUE,"accretion dilution";"tas",#N/A,TRUE,"TaintedShares";"hg2",#N/A,TRUE,"Has-Gets";"pfis2",#N/A,TRUE,"Pro Forma Income Statement";"ca2",#N/A,TRUE,"Contribution_Analysis";"acq2c",#N/A,TRUE,"Acquirer";"tar2c",#N/A,TRUE,"Target"}</definedName>
    <definedName name="wrn.16." localSheetId="4" hidden="1">{"cover",#N/A,TRUE,"Cover";"toc4",#N/A,TRUE,"TOC";"over",#N/A,TRUE,"Overview";"ts2",#N/A,TRUE,"Det_Trans_Sum";"ei3c",#N/A,TRUE,"Earnings Impact";"ad3",#N/A,TRUE,"accretion dilution";"tas",#N/A,TRUE,"TaintedShares";"hg3",#N/A,TRUE,"Has-Gets";"pfis3",#N/A,TRUE,"Pro Forma Income Statement";"ca3",#N/A,TRUE,"Contribution_Analysis";"acq3c",#N/A,TRUE,"Acquirer";"tar3c",#N/A,TRUE,"Target"}</definedName>
    <definedName name="wrn.16." hidden="1">{"cover",#N/A,TRUE,"Cover";"toc4",#N/A,TRUE,"TOC";"over",#N/A,TRUE,"Overview";"ts2",#N/A,TRUE,"Det_Trans_Sum";"ei3c",#N/A,TRUE,"Earnings Impact";"ad3",#N/A,TRUE,"accretion dilution";"tas",#N/A,TRUE,"TaintedShares";"hg3",#N/A,TRUE,"Has-Gets";"pfis3",#N/A,TRUE,"Pro Forma Income Statement";"ca3",#N/A,TRUE,"Contribution_Analysis";"acq3c",#N/A,TRUE,"Acquirer";"tar3c",#N/A,TRUE,"Target"}</definedName>
    <definedName name="wrn.17." localSheetId="4" hidden="1">{"cover",#N/A,TRUE,"Cover";"toc5",#N/A,TRUE,"TOC";"over",#N/A,TRUE,"Overview";"ts2",#N/A,TRUE,"Det_Trans_Sum";"eic",#N/A,TRUE,"Earnings Impact";"ad",#N/A,TRUE,"accretion dilution";"pfis",#N/A,TRUE,"Pro Forma Income Statement";"ca",#N/A,TRUE,"Contribution_Analysis";"acqc",#N/A,TRUE,"Acquirer";"tarc",#N/A,TRUE,"Target"}</definedName>
    <definedName name="wrn.17." hidden="1">{"cover",#N/A,TRUE,"Cover";"toc5",#N/A,TRUE,"TOC";"over",#N/A,TRUE,"Overview";"ts2",#N/A,TRUE,"Det_Trans_Sum";"eic",#N/A,TRUE,"Earnings Impact";"ad",#N/A,TRUE,"accretion dilution";"pfis",#N/A,TRUE,"Pro Forma Income Statement";"ca",#N/A,TRUE,"Contribution_Analysis";"acqc",#N/A,TRUE,"Acquirer";"tarc",#N/A,TRUE,"Target"}</definedName>
    <definedName name="wrn.18." localSheetId="4" hidden="1">{"cover",#N/A,TRUE,"Cover";"toc5",#N/A,TRUE,"TOC";"over",#N/A,TRUE,"Overview";"ts2",#N/A,TRUE,"Det_Trans_Sum";"ei1c",#N/A,TRUE,"Earnings Impact";"ad1",#N/A,TRUE,"accretion dilution";"pfis1",#N/A,TRUE,"Pro Forma Income Statement";"ca1",#N/A,TRUE,"Contribution_Analysis";"acq1c",#N/A,TRUE,"Acquirer";"tar1c",#N/A,TRUE,"Target"}</definedName>
    <definedName name="wrn.18." hidden="1">{"cover",#N/A,TRUE,"Cover";"toc5",#N/A,TRUE,"TOC";"over",#N/A,TRUE,"Overview";"ts2",#N/A,TRUE,"Det_Trans_Sum";"ei1c",#N/A,TRUE,"Earnings Impact";"ad1",#N/A,TRUE,"accretion dilution";"pfis1",#N/A,TRUE,"Pro Forma Income Statement";"ca1",#N/A,TRUE,"Contribution_Analysis";"acq1c",#N/A,TRUE,"Acquirer";"tar1c",#N/A,TRUE,"Target"}</definedName>
    <definedName name="wrn.19." localSheetId="4" hidden="1">{"cover",#N/A,TRUE,"Cover";"toc5",#N/A,TRUE,"TOC";"ts2",#N/A,TRUE,"Det_Trans_Sum";"over",#N/A,TRUE,"Overview";"ei2c",#N/A,TRUE,"Earnings Impact";"ad2",#N/A,TRUE,"accretion dilution";"pfis2",#N/A,TRUE,"Pro Forma Income Statement";"ca2",#N/A,TRUE,"Contribution_Analysis";"acq2c",#N/A,TRUE,"Acquirer";"tar2c",#N/A,TRUE,"Target"}</definedName>
    <definedName name="wrn.19." hidden="1">{"cover",#N/A,TRUE,"Cover";"toc5",#N/A,TRUE,"TOC";"ts2",#N/A,TRUE,"Det_Trans_Sum";"over",#N/A,TRUE,"Overview";"ei2c",#N/A,TRUE,"Earnings Impact";"ad2",#N/A,TRUE,"accretion dilution";"pfis2",#N/A,TRUE,"Pro Forma Income Statement";"ca2",#N/A,TRUE,"Contribution_Analysis";"acq2c",#N/A,TRUE,"Acquirer";"tar2c",#N/A,TRUE,"Target"}</definedName>
    <definedName name="wrn.2." localSheetId="4" hidden="1">{"cover",#N/A,TRUE,"Cover";"toc1",#N/A,TRUE,"TOC";"ts1",#N/A,TRUE,"Transaction Summary";"ei1",#N/A,TRUE,"Earnings Impact";"ad1",#N/A,TRUE,"accretion dilution"}</definedName>
    <definedName name="wrn.2." hidden="1">{"cover",#N/A,TRUE,"Cover";"toc1",#N/A,TRUE,"TOC";"ts1",#N/A,TRUE,"Transaction Summary";"ei1",#N/A,TRUE,"Earnings Impact";"ad1",#N/A,TRUE,"accretion dilution"}</definedName>
    <definedName name="wrn.2._.pagers." localSheetId="4" hidden="1">{"Cover",#N/A,FALSE,"Cover";"Summary",#N/A,FALSE,"Summarpage"}</definedName>
    <definedName name="wrn.2._.pagers." hidden="1">{"Cover",#N/A,FALSE,"Cover";"Summary",#N/A,FALSE,"Summarpage"}</definedName>
    <definedName name="wrn.20." localSheetId="4" hidden="1">{"cover",#N/A,TRUE,"Cover";"toc5",#N/A,TRUE,"TOC";"over",#N/A,TRUE,"Overview";"ts2",#N/A,TRUE,"Det_Trans_Sum";"ei3c",#N/A,TRUE,"Earnings Impact";"ad3",#N/A,TRUE,"accretion dilution";"pfis3",#N/A,TRUE,"Pro Forma Income Statement";"ca3",#N/A,TRUE,"Contribution_Analysis";"acq3c",#N/A,TRUE,"Acquirer";"tar3c",#N/A,TRUE,"Target"}</definedName>
    <definedName name="wrn.20." hidden="1">{"cover",#N/A,TRUE,"Cover";"toc5",#N/A,TRUE,"TOC";"over",#N/A,TRUE,"Overview";"ts2",#N/A,TRUE,"Det_Trans_Sum";"ei3c",#N/A,TRUE,"Earnings Impact";"ad3",#N/A,TRUE,"accretion dilution";"pfis3",#N/A,TRUE,"Pro Forma Income Statement";"ca3",#N/A,TRUE,"Contribution_Analysis";"acq3c",#N/A,TRUE,"Acquirer";"tar3c",#N/A,TRUE,"Target"}</definedName>
    <definedName name="wrn.2007._.all." localSheetId="4" hidden="1">{"2007",#N/A,FALSE,"SUMMARY";"2007",#N/A,FALSE,"RET ON CAP";"2007",#N/A,FALSE,"PROFORMA";"2007",#N/A,FALSE,"Assumptions";"2007",#N/A,FALSE,"Sales &amp; Marketing";"2007",#N/A,FALSE,"Overhead";"2007",#N/A,FALSE,"General Project";"2007",#N/A,FALSE,"Development"}</definedName>
    <definedName name="wrn.2007._.all." hidden="1">{"2007",#N/A,FALSE,"SUMMARY";"2007",#N/A,FALSE,"RET ON CAP";"2007",#N/A,FALSE,"PROFORMA";"2007",#N/A,FALSE,"Assumptions";"2007",#N/A,FALSE,"Sales &amp; Marketing";"2007",#N/A,FALSE,"Overhead";"2007",#N/A,FALSE,"General Project";"2007",#N/A,FALSE,"Development"}</definedName>
    <definedName name="wrn.2007._.summaries." localSheetId="4" hidden="1">{#N/A,#N/A,FALSE,"SUMMARY";#N/A,#N/A,FALSE,"RET ON CAP"}</definedName>
    <definedName name="wrn.2007._.summaries." hidden="1">{#N/A,#N/A,FALSE,"SUMMARY";#N/A,#N/A,FALSE,"RET ON CAP"}</definedName>
    <definedName name="wrn.21." localSheetId="4" hidden="1">{"cover",#N/A,TRUE,"Cover";"toc6",#N/A,TRUE,"TOC";"over",#N/A,TRUE,"Overview";"ts2",#N/A,TRUE,"Det_Trans_Sum";"eic",#N/A,TRUE,"Earnings Impact";"ad",#N/A,TRUE,"accretion dilution";"hg",#N/A,TRUE,"Has-Gets";"pfis",#N/A,TRUE,"Pro Forma Income Statement";"ca",#N/A,TRUE,"Contribution_Analysis";"acqc",#N/A,TRUE,"Acquirer";"tarc",#N/A,TRUE,"Target"}</definedName>
    <definedName name="wrn.21." hidden="1">{"cover",#N/A,TRUE,"Cover";"toc6",#N/A,TRUE,"TOC";"over",#N/A,TRUE,"Overview";"ts2",#N/A,TRUE,"Det_Trans_Sum";"eic",#N/A,TRUE,"Earnings Impact";"ad",#N/A,TRUE,"accretion dilution";"hg",#N/A,TRUE,"Has-Gets";"pfis",#N/A,TRUE,"Pro Forma Income Statement";"ca",#N/A,TRUE,"Contribution_Analysis";"acqc",#N/A,TRUE,"Acquirer";"tarc",#N/A,TRUE,"Target"}</definedName>
    <definedName name="wrn.22." localSheetId="4" hidden="1">{"cover",#N/A,TRUE,"Cover";"toc6",#N/A,TRUE,"TOC";"over",#N/A,TRUE,"Overview";"ts2",#N/A,TRUE,"Det_Trans_Sum";"ei1c",#N/A,TRUE,"Earnings Impact";"ad1",#N/A,TRUE,"accretion dilution";"hg1",#N/A,TRUE,"Has-Gets";"pfis1",#N/A,TRUE,"Pro Forma Income Statement";"ca1",#N/A,TRUE,"Contribution_Analysis";"acq1c",#N/A,TRUE,"Acquirer";"tar1c",#N/A,TRUE,"Target"}</definedName>
    <definedName name="wrn.22." hidden="1">{"cover",#N/A,TRUE,"Cover";"toc6",#N/A,TRUE,"TOC";"over",#N/A,TRUE,"Overview";"ts2",#N/A,TRUE,"Det_Trans_Sum";"ei1c",#N/A,TRUE,"Earnings Impact";"ad1",#N/A,TRUE,"accretion dilution";"hg1",#N/A,TRUE,"Has-Gets";"pfis1",#N/A,TRUE,"Pro Forma Income Statement";"ca1",#N/A,TRUE,"Contribution_Analysis";"acq1c",#N/A,TRUE,"Acquirer";"tar1c",#N/A,TRUE,"Target"}</definedName>
    <definedName name="wrn.23." localSheetId="4" hidden="1">{"cover",#N/A,TRUE,"Cover";"toc6",#N/A,TRUE,"TOC";"pfis3",#N/A,TRUE,"Overview";"ts2",#N/A,TRUE,"Det_Trans_Sum";"ei2c",#N/A,TRUE,"Earnings Impact";"ad2",#N/A,TRUE,"accretion dilution";"hg2",#N/A,TRUE,"Has-Gets";"pfis2",#N/A,TRUE,"Pro Forma Income Statement";"ca2",#N/A,TRUE,"Contribution_Analysis";"acq2c",#N/A,TRUE,"Acquirer";"tar2c",#N/A,TRUE,"Target"}</definedName>
    <definedName name="wrn.23." hidden="1">{"cover",#N/A,TRUE,"Cover";"toc6",#N/A,TRUE,"TOC";"pfis3",#N/A,TRUE,"Overview";"ts2",#N/A,TRUE,"Det_Trans_Sum";"ei2c",#N/A,TRUE,"Earnings Impact";"ad2",#N/A,TRUE,"accretion dilution";"hg2",#N/A,TRUE,"Has-Gets";"pfis2",#N/A,TRUE,"Pro Forma Income Statement";"ca2",#N/A,TRUE,"Contribution_Analysis";"acq2c",#N/A,TRUE,"Acquirer";"tar2c",#N/A,TRUE,"Target"}</definedName>
    <definedName name="wrn.24." localSheetId="4" hidden="1">{"cover",#N/A,TRUE,"Cover";"toc6",#N/A,TRUE,"TOC";"over",#N/A,TRUE,"Overview";"ts2",#N/A,TRUE,"Det_Trans_Sum";"ei3c",#N/A,TRUE,"Earnings Impact";"ad3",#N/A,TRUE,"accretion dilution";"hg3",#N/A,TRUE,"Has-Gets";"pfis",#N/A,TRUE,"Pro Forma Income Statement";"ca3",#N/A,TRUE,"Contribution_Analysis";"acq3c",#N/A,TRUE,"Acquirer";"tar3c",#N/A,TRUE,"Target"}</definedName>
    <definedName name="wrn.24." hidden="1">{"cover",#N/A,TRUE,"Cover";"toc6",#N/A,TRUE,"TOC";"over",#N/A,TRUE,"Overview";"ts2",#N/A,TRUE,"Det_Trans_Sum";"ei3c",#N/A,TRUE,"Earnings Impact";"ad3",#N/A,TRUE,"accretion dilution";"hg3",#N/A,TRUE,"Has-Gets";"pfis",#N/A,TRUE,"Pro Forma Income Statement";"ca3",#N/A,TRUE,"Contribution_Analysis";"acq3c",#N/A,TRUE,"Acquirer";"tar3c",#N/A,TRUE,"Target"}</definedName>
    <definedName name="wrn.25." localSheetId="4" hidden="1">{"cover",#N/A,TRUE,"Cover";"toc3",#N/A,TRUE,"TOC";"over",#N/A,TRUE,"Overview";"ts2",#N/A,TRUE,"Det_Trans_Sum";"ei",#N/A,TRUE,"Earnings Impact";"ad",#N/A,TRUE,"accretion dilution";"pfis",#N/A,TRUE,"Pro Forma Income Statement";"acq",#N/A,TRUE,"Acquirer";"tar",#N/A,TRUE,"Target"}</definedName>
    <definedName name="wrn.25." hidden="1">{"cover",#N/A,TRUE,"Cover";"toc3",#N/A,TRUE,"TOC";"over",#N/A,TRUE,"Overview";"ts2",#N/A,TRUE,"Det_Trans_Sum";"ei",#N/A,TRUE,"Earnings Impact";"ad",#N/A,TRUE,"accretion dilution";"pfis",#N/A,TRUE,"Pro Forma Income Statement";"acq",#N/A,TRUE,"Acquirer";"tar",#N/A,TRUE,"Target"}</definedName>
    <definedName name="wrn.26." localSheetId="4" hidden="1">{"cover",#N/A,TRUE,"Cover";"toc3",#N/A,TRUE,"TOC";"over",#N/A,TRUE,"Overview";"ts2",#N/A,TRUE,"Det_Trans_Sum";"ei1",#N/A,TRUE,"Earnings Impact";"ad1",#N/A,TRUE,"accretion dilution";"pfis1",#N/A,TRUE,"Pro Forma Income Statement";"acq1",#N/A,TRUE,"Acquirer";"tar1",#N/A,TRUE,"Target"}</definedName>
    <definedName name="wrn.26." hidden="1">{"cover",#N/A,TRUE,"Cover";"toc3",#N/A,TRUE,"TOC";"over",#N/A,TRUE,"Overview";"ts2",#N/A,TRUE,"Det_Trans_Sum";"ei1",#N/A,TRUE,"Earnings Impact";"ad1",#N/A,TRUE,"accretion dilution";"pfis1",#N/A,TRUE,"Pro Forma Income Statement";"acq1",#N/A,TRUE,"Acquirer";"tar1",#N/A,TRUE,"Target"}</definedName>
    <definedName name="wrn.27." localSheetId="4" hidden="1">{"cover",#N/A,TRUE,"Cover";"toc3",#N/A,TRUE,"TOC";"over",#N/A,TRUE,"Overview";"ts2",#N/A,TRUE,"Det_Trans_Sum";"ei2",#N/A,TRUE,"Earnings Impact";"ad2",#N/A,TRUE,"accretion dilution";"pfis2",#N/A,TRUE,"Pro Forma Income Statement";"acq2",#N/A,TRUE,"Acquirer";"tar2",#N/A,TRUE,"Target"}</definedName>
    <definedName name="wrn.27." hidden="1">{"cover",#N/A,TRUE,"Cover";"toc3",#N/A,TRUE,"TOC";"over",#N/A,TRUE,"Overview";"ts2",#N/A,TRUE,"Det_Trans_Sum";"ei2",#N/A,TRUE,"Earnings Impact";"ad2",#N/A,TRUE,"accretion dilution";"pfis2",#N/A,TRUE,"Pro Forma Income Statement";"acq2",#N/A,TRUE,"Acquirer";"tar2",#N/A,TRUE,"Target"}</definedName>
    <definedName name="wrn.28." localSheetId="4" hidden="1">{"cover",#N/A,TRUE,"Cover";"toc3",#N/A,TRUE,"TOC";"over",#N/A,TRUE,"Overview";"ts2",#N/A,TRUE,"Det_Trans_Sum";"ei3",#N/A,TRUE,"Earnings Impact";"ad3",#N/A,TRUE,"accretion dilution";"pfis3",#N/A,TRUE,"Pro Forma Income Statement";"acq3",#N/A,TRUE,"Acquirer";"tar3",#N/A,TRUE,"Target"}</definedName>
    <definedName name="wrn.28." hidden="1">{"cover",#N/A,TRUE,"Cover";"toc3",#N/A,TRUE,"TOC";"over",#N/A,TRUE,"Overview";"ts2",#N/A,TRUE,"Det_Trans_Sum";"ei3",#N/A,TRUE,"Earnings Impact";"ad3",#N/A,TRUE,"accretion dilution";"pfis3",#N/A,TRUE,"Pro Forma Income Statement";"acq3",#N/A,TRUE,"Acquirer";"tar3",#N/A,TRUE,"Target"}</definedName>
    <definedName name="wrn.29." localSheetId="4" hidden="1">{"cover",#N/A,TRUE,"Cover";"toc4",#N/A,TRUE,"TOC";"over",#N/A,TRUE,"Overview";"ts2",#N/A,TRUE,"Det_Trans_Sum";"ei",#N/A,TRUE,"Earnings Impact";"ad",#N/A,TRUE,"accretion dilution";"tas",#N/A,TRUE,"TaintedShares";"hg",#N/A,TRUE,"Has-Gets";"pfis",#N/A,TRUE,"Pro Forma Income Statement";"ca",#N/A,TRUE,"Contribution_Analysis";"acq",#N/A,TRUE,"Acquirer";"tar",#N/A,TRUE,"Target"}</definedName>
    <definedName name="wrn.29." hidden="1">{"cover",#N/A,TRUE,"Cover";"toc4",#N/A,TRUE,"TOC";"over",#N/A,TRUE,"Overview";"ts2",#N/A,TRUE,"Det_Trans_Sum";"ei",#N/A,TRUE,"Earnings Impact";"ad",#N/A,TRUE,"accretion dilution";"tas",#N/A,TRUE,"TaintedShares";"hg",#N/A,TRUE,"Has-Gets";"pfis",#N/A,TRUE,"Pro Forma Income Statement";"ca",#N/A,TRUE,"Contribution_Analysis";"acq",#N/A,TRUE,"Acquirer";"tar",#N/A,TRUE,"Target"}</definedName>
    <definedName name="wrn.3." localSheetId="4" hidden="1">{"cover",#N/A,TRUE,"Cover";"toc1",#N/A,TRUE,"TOC";"ts1",#N/A,TRUE,"Transaction Summary";"ei2",#N/A,TRUE,"Earnings Impact";"ad2",#N/A,TRUE,"accretion dilution"}</definedName>
    <definedName name="wrn.3." hidden="1">{"cover",#N/A,TRUE,"Cover";"toc1",#N/A,TRUE,"TOC";"ts1",#N/A,TRUE,"Transaction Summary";"ei2",#N/A,TRUE,"Earnings Impact";"ad2",#N/A,TRUE,"accretion dilution"}</definedName>
    <definedName name="wrn.30." localSheetId="4" hidden="1">{"cover",#N/A,TRUE,"Cover";"toc4",#N/A,TRUE,"TOC";"over",#N/A,TRUE,"Overview";"ts2",#N/A,TRUE,"Det_Trans_Sum";"ei1",#N/A,TRUE,"Earnings Impact";"ad1",#N/A,TRUE,"accretion dilution";"tas",#N/A,TRUE,"TaintedShares";"hg1",#N/A,TRUE,"Has-Gets";"pfis1",#N/A,TRUE,"Pro Forma Income Statement";"ca1",#N/A,TRUE,"Contribution_Analysis";"acq1",#N/A,TRUE,"Acquirer";"tar1",#N/A,TRUE,"Target"}</definedName>
    <definedName name="wrn.30." hidden="1">{"cover",#N/A,TRUE,"Cover";"toc4",#N/A,TRUE,"TOC";"over",#N/A,TRUE,"Overview";"ts2",#N/A,TRUE,"Det_Trans_Sum";"ei1",#N/A,TRUE,"Earnings Impact";"ad1",#N/A,TRUE,"accretion dilution";"tas",#N/A,TRUE,"TaintedShares";"hg1",#N/A,TRUE,"Has-Gets";"pfis1",#N/A,TRUE,"Pro Forma Income Statement";"ca1",#N/A,TRUE,"Contribution_Analysis";"acq1",#N/A,TRUE,"Acquirer";"tar1",#N/A,TRUE,"Target"}</definedName>
    <definedName name="wrn.31." localSheetId="4" hidden="1">{"cover",#N/A,TRUE,"Cover";"toc4",#N/A,TRUE,"TOC";"over",#N/A,TRUE,"Overview";"ts2",#N/A,TRUE,"Det_Trans_Sum";"ei2",#N/A,TRUE,"Earnings Impact";"ad2",#N/A,TRUE,"accretion dilution";"tas",#N/A,TRUE,"TaintedShares";"hg2",#N/A,TRUE,"Has-Gets";"pfis2",#N/A,TRUE,"Pro Forma Income Statement";"ca2",#N/A,TRUE,"Contribution_Analysis";"acq2",#N/A,TRUE,"Acquirer";"tar2",#N/A,TRUE,"Target"}</definedName>
    <definedName name="wrn.31." hidden="1">{"cover",#N/A,TRUE,"Cover";"toc4",#N/A,TRUE,"TOC";"over",#N/A,TRUE,"Overview";"ts2",#N/A,TRUE,"Det_Trans_Sum";"ei2",#N/A,TRUE,"Earnings Impact";"ad2",#N/A,TRUE,"accretion dilution";"tas",#N/A,TRUE,"TaintedShares";"hg2",#N/A,TRUE,"Has-Gets";"pfis2",#N/A,TRUE,"Pro Forma Income Statement";"ca2",#N/A,TRUE,"Contribution_Analysis";"acq2",#N/A,TRUE,"Acquirer";"tar2",#N/A,TRUE,"Target"}</definedName>
    <definedName name="wrn.32." localSheetId="4" hidden="1">{"cover",#N/A,TRUE,"Cover";"toc4",#N/A,TRUE,"TOC";"over",#N/A,TRUE,"Overview";"ts2",#N/A,TRUE,"Det_Trans_Sum";"ei3",#N/A,TRUE,"Earnings Impact";"ad3",#N/A,TRUE,"accretion dilution";"tas",#N/A,TRUE,"TaintedShares";"hg3",#N/A,TRUE,"Has-Gets";"pfis3",#N/A,TRUE,"Pro Forma Income Statement";"ca3",#N/A,TRUE,"Contribution_Analysis";"acq3",#N/A,TRUE,"Acquirer";"tar3",#N/A,TRUE,"Target"}</definedName>
    <definedName name="wrn.32." hidden="1">{"cover",#N/A,TRUE,"Cover";"toc4",#N/A,TRUE,"TOC";"over",#N/A,TRUE,"Overview";"ts2",#N/A,TRUE,"Det_Trans_Sum";"ei3",#N/A,TRUE,"Earnings Impact";"ad3",#N/A,TRUE,"accretion dilution";"tas",#N/A,TRUE,"TaintedShares";"hg3",#N/A,TRUE,"Has-Gets";"pfis3",#N/A,TRUE,"Pro Forma Income Statement";"ca3",#N/A,TRUE,"Contribution_Analysis";"acq3",#N/A,TRUE,"Acquirer";"tar3",#N/A,TRUE,"Target"}</definedName>
    <definedName name="wrn.33." localSheetId="4" hidden="1">{"cover",#N/A,TRUE,"Cover";"toc5",#N/A,TRUE,"TOC";"over",#N/A,TRUE,"Overview";"ts2",#N/A,TRUE,"Det_Trans_Sum";"ei",#N/A,TRUE,"Earnings Impact";"ad",#N/A,TRUE,"accretion dilution";"pfis",#N/A,TRUE,"Pro Forma Income Statement";"ca",#N/A,TRUE,"Contribution_Analysis";"acq",#N/A,TRUE,"Acquirer";"tar",#N/A,TRUE,"Target"}</definedName>
    <definedName name="wrn.33." hidden="1">{"cover",#N/A,TRUE,"Cover";"toc5",#N/A,TRUE,"TOC";"over",#N/A,TRUE,"Overview";"ts2",#N/A,TRUE,"Det_Trans_Sum";"ei",#N/A,TRUE,"Earnings Impact";"ad",#N/A,TRUE,"accretion dilution";"pfis",#N/A,TRUE,"Pro Forma Income Statement";"ca",#N/A,TRUE,"Contribution_Analysis";"acq",#N/A,TRUE,"Acquirer";"tar",#N/A,TRUE,"Target"}</definedName>
    <definedName name="wrn.34." localSheetId="4" hidden="1">{"cover",#N/A,TRUE,"Cover";"toc5",#N/A,TRUE,"TOC";"over",#N/A,TRUE,"Overview";"ts2",#N/A,TRUE,"Det_Trans_Sum";"ei1",#N/A,TRUE,"Earnings Impact";"ad1",#N/A,TRUE,"accretion dilution";"pfis1",#N/A,TRUE,"Pro Forma Income Statement";"ca1",#N/A,TRUE,"Contribution_Analysis";"acq1",#N/A,TRUE,"Acquirer";"tar1",#N/A,TRUE,"Target"}</definedName>
    <definedName name="wrn.34." hidden="1">{"cover",#N/A,TRUE,"Cover";"toc5",#N/A,TRUE,"TOC";"over",#N/A,TRUE,"Overview";"ts2",#N/A,TRUE,"Det_Trans_Sum";"ei1",#N/A,TRUE,"Earnings Impact";"ad1",#N/A,TRUE,"accretion dilution";"pfis1",#N/A,TRUE,"Pro Forma Income Statement";"ca1",#N/A,TRUE,"Contribution_Analysis";"acq1",#N/A,TRUE,"Acquirer";"tar1",#N/A,TRUE,"Target"}</definedName>
    <definedName name="wrn.35." localSheetId="4" hidden="1">{"cover",#N/A,TRUE,"Cover";"toc5",#N/A,TRUE,"TOC";"over",#N/A,TRUE,"Overview";"ts2",#N/A,TRUE,"Det_Trans_Sum";"ei2",#N/A,TRUE,"Earnings Impact";"ad2",#N/A,TRUE,"accretion dilution";"pfis2",#N/A,TRUE,"Pro Forma Income Statement";"ca2",#N/A,TRUE,"Contribution_Analysis";"acq2",#N/A,TRUE,"Acquirer";"tar2",#N/A,TRUE,"Target"}</definedName>
    <definedName name="wrn.35." hidden="1">{"cover",#N/A,TRUE,"Cover";"toc5",#N/A,TRUE,"TOC";"over",#N/A,TRUE,"Overview";"ts2",#N/A,TRUE,"Det_Trans_Sum";"ei2",#N/A,TRUE,"Earnings Impact";"ad2",#N/A,TRUE,"accretion dilution";"pfis2",#N/A,TRUE,"Pro Forma Income Statement";"ca2",#N/A,TRUE,"Contribution_Analysis";"acq2",#N/A,TRUE,"Acquirer";"tar2",#N/A,TRUE,"Target"}</definedName>
    <definedName name="wrn.36." hidden="1">#N/A</definedName>
    <definedName name="wrn.37." localSheetId="4" hidden="1">{"cover",#N/A,TRUE,"Cover";"toc6",#N/A,TRUE,"TOC";"over",#N/A,TRUE,"Overview";"ts2",#N/A,TRUE,"Det_Trans_Sum";"ei",#N/A,TRUE,"Earnings Impact";"ad",#N/A,TRUE,"accretion dilution";"hg",#N/A,TRUE,"Has-Gets";"pfis",#N/A,TRUE,"Pro Forma Income Statement";"ca",#N/A,TRUE,"Contribution_Analysis";"acq",#N/A,TRUE,"Acquirer";"tar",#N/A,TRUE,"Target"}</definedName>
    <definedName name="wrn.37." hidden="1">{"cover",#N/A,TRUE,"Cover";"toc6",#N/A,TRUE,"TOC";"over",#N/A,TRUE,"Overview";"ts2",#N/A,TRUE,"Det_Trans_Sum";"ei",#N/A,TRUE,"Earnings Impact";"ad",#N/A,TRUE,"accretion dilution";"hg",#N/A,TRUE,"Has-Gets";"pfis",#N/A,TRUE,"Pro Forma Income Statement";"ca",#N/A,TRUE,"Contribution_Analysis";"acq",#N/A,TRUE,"Acquirer";"tar",#N/A,TRUE,"Target"}</definedName>
    <definedName name="wrn.38." localSheetId="4" hidden="1">{"cover",#N/A,TRUE,"Cover";"toc6",#N/A,TRUE,"TOC";"over",#N/A,TRUE,"Overview";"ts2",#N/A,TRUE,"Det_Trans_Sum";"ei1",#N/A,TRUE,"Earnings Impact";"ad1",#N/A,TRUE,"accretion dilution";"hg1",#N/A,TRUE,"Has-Gets";"pfis1",#N/A,TRUE,"Pro Forma Income Statement";"ca1",#N/A,TRUE,"Contribution_Analysis";"acq1",#N/A,TRUE,"Acquirer";"tar1",#N/A,TRUE,"Target"}</definedName>
    <definedName name="wrn.38." hidden="1">{"cover",#N/A,TRUE,"Cover";"toc6",#N/A,TRUE,"TOC";"over",#N/A,TRUE,"Overview";"ts2",#N/A,TRUE,"Det_Trans_Sum";"ei1",#N/A,TRUE,"Earnings Impact";"ad1",#N/A,TRUE,"accretion dilution";"hg1",#N/A,TRUE,"Has-Gets";"pfis1",#N/A,TRUE,"Pro Forma Income Statement";"ca1",#N/A,TRUE,"Contribution_Analysis";"acq1",#N/A,TRUE,"Acquirer";"tar1",#N/A,TRUE,"Target"}</definedName>
    <definedName name="wrn.39." localSheetId="4" hidden="1">{"cover",#N/A,TRUE,"Cover";"toc6",#N/A,TRUE,"TOC";"over",#N/A,TRUE,"Overview";"ts2",#N/A,TRUE,"Det_Trans_Sum";"ei2",#N/A,TRUE,"Earnings Impact";"ad2",#N/A,TRUE,"accretion dilution";"hg2",#N/A,TRUE,"Has-Gets";"pfis2",#N/A,TRUE,"Pro Forma Income Statement";"ca2",#N/A,TRUE,"Contribution_Analysis";"acq2",#N/A,TRUE,"Acquirer";"tar2",#N/A,TRUE,"Target"}</definedName>
    <definedName name="wrn.39." hidden="1">{"cover",#N/A,TRUE,"Cover";"toc6",#N/A,TRUE,"TOC";"over",#N/A,TRUE,"Overview";"ts2",#N/A,TRUE,"Det_Trans_Sum";"ei2",#N/A,TRUE,"Earnings Impact";"ad2",#N/A,TRUE,"accretion dilution";"hg2",#N/A,TRUE,"Has-Gets";"pfis2",#N/A,TRUE,"Pro Forma Income Statement";"ca2",#N/A,TRUE,"Contribution_Analysis";"acq2",#N/A,TRUE,"Acquirer";"tar2",#N/A,TRUE,"Target"}</definedName>
    <definedName name="wrn.4." localSheetId="4" hidden="1">{"toc1",#N/A,FALSE,"TOC";"cover",#N/A,FALSE,"Cover";"ts1",#N/A,FALSE,"Transaction Summary";"ei3",#N/A,FALSE,"Earnings Impact";"ad3",#N/A,FALSE,"accretion dilution"}</definedName>
    <definedName name="wrn.4." hidden="1">{"toc1",#N/A,FALSE,"TOC";"cover",#N/A,FALSE,"Cover";"ts1",#N/A,FALSE,"Transaction Summary";"ei3",#N/A,FALSE,"Earnings Impact";"ad3",#N/A,FALSE,"accretion dilution"}</definedName>
    <definedName name="wrn.40." localSheetId="4" hidden="1">{"cover",#N/A,TRUE,"Cover";"toc6",#N/A,TRUE,"TOC";"over",#N/A,TRUE,"Overview";"ts2",#N/A,TRUE,"Det_Trans_Sum";"ei3",#N/A,TRUE,"Earnings Impact";"ad3",#N/A,TRUE,"accretion dilution";"hg3",#N/A,TRUE,"Has-Gets";"pfis3",#N/A,TRUE,"Pro Forma Income Statement";"ca3",#N/A,TRUE,"Contribution_Analysis";"acq3",#N/A,TRUE,"Acquirer";"tar3",#N/A,TRUE,"Target"}</definedName>
    <definedName name="wrn.40." hidden="1">{"cover",#N/A,TRUE,"Cover";"toc6",#N/A,TRUE,"TOC";"over",#N/A,TRUE,"Overview";"ts2",#N/A,TRUE,"Det_Trans_Sum";"ei3",#N/A,TRUE,"Earnings Impact";"ad3",#N/A,TRUE,"accretion dilution";"hg3",#N/A,TRUE,"Has-Gets";"pfis3",#N/A,TRUE,"Pro Forma Income Statement";"ca3",#N/A,TRUE,"Contribution_Analysis";"acq3",#N/A,TRUE,"Acquirer";"tar3",#N/A,TRUE,"Target"}</definedName>
    <definedName name="wrn.41." localSheetId="4" hidden="1">{"cover",#N/A,TRUE,"Cover";"toc7",#N/A,TRUE,"TOC";"over",#N/A,TRUE,"Overview";"ts2",#N/A,TRUE,"Det_Trans_Sum";"eic",#N/A,TRUE,"Earnings Impact";"ad",#N/A,TRUE,"accretion dilution";"pfis",#N/A,TRUE,"Pro Forma Income Statement";"profba",#N/A,TRUE,"Pro Forma Balance Sheet";"acqc",#N/A,TRUE,"Acquirer";"tarc",#N/A,TRUE,"Target"}</definedName>
    <definedName name="wrn.41." hidden="1">{"cover",#N/A,TRUE,"Cover";"toc7",#N/A,TRUE,"TOC";"over",#N/A,TRUE,"Overview";"ts2",#N/A,TRUE,"Det_Trans_Sum";"eic",#N/A,TRUE,"Earnings Impact";"ad",#N/A,TRUE,"accretion dilution";"pfis",#N/A,TRUE,"Pro Forma Income Statement";"profba",#N/A,TRUE,"Pro Forma Balance Sheet";"acqc",#N/A,TRUE,"Acquirer";"tarc",#N/A,TRUE,"Target"}</definedName>
    <definedName name="wrn.42." localSheetId="4" hidden="1">{"cover",#N/A,TRUE,"Cover";"toc7",#N/A,TRUE,"TOC";"over",#N/A,TRUE,"Overview";"ts2",#N/A,TRUE,"Det_Trans_Sum";"ei1c",#N/A,TRUE,"Earnings Impact";"ad1",#N/A,TRUE,"accretion dilution";"pfis1",#N/A,TRUE,"Pro Forma Income Statement";"profba",#N/A,TRUE,"Pro Forma Balance Sheet";"acq1c",#N/A,TRUE,"Acquirer";"tar1c",#N/A,TRUE,"Target"}</definedName>
    <definedName name="wrn.42." hidden="1">{"cover",#N/A,TRUE,"Cover";"toc7",#N/A,TRUE,"TOC";"over",#N/A,TRUE,"Overview";"ts2",#N/A,TRUE,"Det_Trans_Sum";"ei1c",#N/A,TRUE,"Earnings Impact";"ad1",#N/A,TRUE,"accretion dilution";"pfis1",#N/A,TRUE,"Pro Forma Income Statement";"profba",#N/A,TRUE,"Pro Forma Balance Sheet";"acq1c",#N/A,TRUE,"Acquirer";"tar1c",#N/A,TRUE,"Target"}</definedName>
    <definedName name="wrn.43." localSheetId="4" hidden="1">{"cover",#N/A,TRUE,"Cover";"toc7",#N/A,TRUE,"TOC";"over",#N/A,TRUE,"Overview";"ts2",#N/A,TRUE,"Det_Trans_Sum";"ei2c",#N/A,TRUE,"Earnings Impact";"ad2",#N/A,TRUE,"accretion dilution";"pfis2",#N/A,TRUE,"Pro Forma Income Statement";"profba",#N/A,TRUE,"Pro Forma Balance Sheet";"acq2c",#N/A,TRUE,"Acquirer";"tar2c",#N/A,TRUE,"Target"}</definedName>
    <definedName name="wrn.43." hidden="1">{"cover",#N/A,TRUE,"Cover";"toc7",#N/A,TRUE,"TOC";"over",#N/A,TRUE,"Overview";"ts2",#N/A,TRUE,"Det_Trans_Sum";"ei2c",#N/A,TRUE,"Earnings Impact";"ad2",#N/A,TRUE,"accretion dilution";"pfis2",#N/A,TRUE,"Pro Forma Income Statement";"profba",#N/A,TRUE,"Pro Forma Balance Sheet";"acq2c",#N/A,TRUE,"Acquirer";"tar2c",#N/A,TRUE,"Target"}</definedName>
    <definedName name="wrn.44." localSheetId="4" hidden="1">{"cover",#N/A,TRUE,"Cover";"toc7",#N/A,TRUE,"TOC";"over",#N/A,TRUE,"Overview";"ts2",#N/A,TRUE,"Det_Trans_Sum";"ei3c",#N/A,TRUE,"Earnings Impact";"ad3",#N/A,TRUE,"accretion dilution";"pfis3",#N/A,TRUE,"Pro Forma Income Statement";"profba",#N/A,TRUE,"Pro Forma Balance Sheet";"acq3c",#N/A,TRUE,"Acquirer";"tar3c",#N/A,TRUE,"Target"}</definedName>
    <definedName name="wrn.44." hidden="1">{"cover",#N/A,TRUE,"Cover";"toc7",#N/A,TRUE,"TOC";"over",#N/A,TRUE,"Overview";"ts2",#N/A,TRUE,"Det_Trans_Sum";"ei3c",#N/A,TRUE,"Earnings Impact";"ad3",#N/A,TRUE,"accretion dilution";"pfis3",#N/A,TRUE,"Pro Forma Income Statement";"profba",#N/A,TRUE,"Pro Forma Balance Sheet";"acq3c",#N/A,TRUE,"Acquirer";"tar3c",#N/A,TRUE,"Target"}</definedName>
    <definedName name="wrn.45." localSheetId="4" hidden="1">{"cover",#N/A,TRUE,"Cover";"toc8",#N/A,TRUE,"TOC";"over",#N/A,TRUE,"Overview";"ts2",#N/A,TRUE,"Det_Trans_Sum";"eic",#N/A,TRUE,"Earnings Impact";"ad",#N/A,TRUE,"accretion dilution";"pfis",#N/A,TRUE,"Pro Forma Income Statement";"ca",#N/A,TRUE,"Contribution_Analysis";"profba",#N/A,TRUE,"Pro Forma Balance Sheet";"acqc",#N/A,TRUE,"Acquirer";"tarc",#N/A,TRUE,"Target"}</definedName>
    <definedName name="wrn.45." hidden="1">{"cover",#N/A,TRUE,"Cover";"toc8",#N/A,TRUE,"TOC";"over",#N/A,TRUE,"Overview";"ts2",#N/A,TRUE,"Det_Trans_Sum";"eic",#N/A,TRUE,"Earnings Impact";"ad",#N/A,TRUE,"accretion dilution";"pfis",#N/A,TRUE,"Pro Forma Income Statement";"ca",#N/A,TRUE,"Contribution_Analysis";"profba",#N/A,TRUE,"Pro Forma Balance Sheet";"acqc",#N/A,TRUE,"Acquirer";"tarc",#N/A,TRUE,"Target"}</definedName>
    <definedName name="wrn.46." localSheetId="4" hidden="1">{"cover",#N/A,TRUE,"Cover";"toc8",#N/A,TRUE,"TOC";"over",#N/A,TRUE,"Overview";"ts2",#N/A,TRUE,"Det_Trans_Sum";"ei1c",#N/A,TRUE,"Earnings Impact";"ad1",#N/A,TRUE,"accretion dilution";"pfis1",#N/A,TRUE,"Pro Forma Income Statement";"ca1",#N/A,TRUE,"Contribution_Analysis";"profba",#N/A,TRUE,"Pro Forma Balance Sheet";"acq1c",#N/A,TRUE,"Acquirer";"tar1c",#N/A,TRUE,"Target"}</definedName>
    <definedName name="wrn.46." hidden="1">{"cover",#N/A,TRUE,"Cover";"toc8",#N/A,TRUE,"TOC";"over",#N/A,TRUE,"Overview";"ts2",#N/A,TRUE,"Det_Trans_Sum";"ei1c",#N/A,TRUE,"Earnings Impact";"ad1",#N/A,TRUE,"accretion dilution";"pfis1",#N/A,TRUE,"Pro Forma Income Statement";"ca1",#N/A,TRUE,"Contribution_Analysis";"profba",#N/A,TRUE,"Pro Forma Balance Sheet";"acq1c",#N/A,TRUE,"Acquirer";"tar1c",#N/A,TRUE,"Target"}</definedName>
    <definedName name="wrn.47." localSheetId="4" hidden="1">{"cover",#N/A,TRUE,"Cover";"toc8",#N/A,TRUE,"TOC";"over",#N/A,TRUE,"Overview";"ts2",#N/A,TRUE,"Det_Trans_Sum";"ei2c",#N/A,TRUE,"Earnings Impact";"ad2",#N/A,TRUE,"accretion dilution";"pfis2",#N/A,TRUE,"Pro Forma Income Statement";"ca2",#N/A,TRUE,"Contribution_Analysis";"profba",#N/A,TRUE,"Pro Forma Balance Sheet";"acq2c",#N/A,TRUE,"Acquirer";"tar2c",#N/A,TRUE,"Target"}</definedName>
    <definedName name="wrn.47." hidden="1">{"cover",#N/A,TRUE,"Cover";"toc8",#N/A,TRUE,"TOC";"over",#N/A,TRUE,"Overview";"ts2",#N/A,TRUE,"Det_Trans_Sum";"ei2c",#N/A,TRUE,"Earnings Impact";"ad2",#N/A,TRUE,"accretion dilution";"pfis2",#N/A,TRUE,"Pro Forma Income Statement";"ca2",#N/A,TRUE,"Contribution_Analysis";"profba",#N/A,TRUE,"Pro Forma Balance Sheet";"acq2c",#N/A,TRUE,"Acquirer";"tar2c",#N/A,TRUE,"Target"}</definedName>
    <definedName name="wrn.48." localSheetId="4" hidden="1">{"cover",#N/A,TRUE,"Cover";"toc8",#N/A,TRUE,"TOC";"over",#N/A,TRUE,"Overview";"ts2",#N/A,TRUE,"Det_Trans_Sum";"ei3c",#N/A,TRUE,"Earnings Impact";"ad3",#N/A,TRUE,"accretion dilution";"pfis3",#N/A,TRUE,"Pro Forma Income Statement";"ca3",#N/A,TRUE,"Contribution_Analysis";"profba",#N/A,TRUE,"Pro Forma Balance Sheet";"acq3c",#N/A,TRUE,"Acquirer";"tar3c",#N/A,TRUE,"Target"}</definedName>
    <definedName name="wrn.48." hidden="1">{"cover",#N/A,TRUE,"Cover";"toc8",#N/A,TRUE,"TOC";"over",#N/A,TRUE,"Overview";"ts2",#N/A,TRUE,"Det_Trans_Sum";"ei3c",#N/A,TRUE,"Earnings Impact";"ad3",#N/A,TRUE,"accretion dilution";"pfis3",#N/A,TRUE,"Pro Forma Income Statement";"ca3",#N/A,TRUE,"Contribution_Analysis";"profba",#N/A,TRUE,"Pro Forma Balance Sheet";"acq3c",#N/A,TRUE,"Acquirer";"tar3c",#N/A,TRUE,"Target"}</definedName>
    <definedName name="wrn.49." localSheetId="4" hidden="1">{"cover",#N/A,TRUE,"Cover";"toc9",#N/A,TRUE,"TOC";"over",#N/A,TRUE,"Overview";"ts2",#N/A,TRUE,"Det_Trans_Sum";"eic",#N/A,TRUE,"Earnings Impact";"ad",#N/A,TRUE,"accretion dilution";"tas",#N/A,TRUE,"TaintedShares";"hg",#N/A,TRUE,"Has-Gets";"pfis",#N/A,TRUE,"Pro Forma Income Statement";"ca",#N/A,TRUE,"Contribution_Analysis";"profba",#N/A,TRUE,"Pro Forma Balance Sheet";"acqc",#N/A,TRUE,"Acquirer";"tarc",#N/A,TRUE,"Target"}</definedName>
    <definedName name="wrn.49." hidden="1">{"cover",#N/A,TRUE,"Cover";"toc9",#N/A,TRUE,"TOC";"over",#N/A,TRUE,"Overview";"ts2",#N/A,TRUE,"Det_Trans_Sum";"eic",#N/A,TRUE,"Earnings Impact";"ad",#N/A,TRUE,"accretion dilution";"tas",#N/A,TRUE,"TaintedShares";"hg",#N/A,TRUE,"Has-Gets";"pfis",#N/A,TRUE,"Pro Forma Income Statement";"ca",#N/A,TRUE,"Contribution_Analysis";"profba",#N/A,TRUE,"Pro Forma Balance Sheet";"acqc",#N/A,TRUE,"Acquirer";"tarc",#N/A,TRUE,"Target"}</definedName>
    <definedName name="wrn.5." localSheetId="4" hidden="1">{"cover",#N/A,TRUE,"Cover";"toc2",#N/A,TRUE,"TOC";"ts1",#N/A,TRUE,"Transaction Summary";"ei",#N/A,TRUE,"Earnings Impact";"ad",#N/A,TRUE,"accretion dilution";"hg",#N/A,TRUE,"Has-Gets"}</definedName>
    <definedName name="wrn.5." hidden="1">{"cover",#N/A,TRUE,"Cover";"toc2",#N/A,TRUE,"TOC";"ts1",#N/A,TRUE,"Transaction Summary";"ei",#N/A,TRUE,"Earnings Impact";"ad",#N/A,TRUE,"accretion dilution";"hg",#N/A,TRUE,"Has-Gets"}</definedName>
    <definedName name="wrn.50." localSheetId="4" hidden="1">{"cover",#N/A,TRUE,"Cover";"toc9",#N/A,TRUE,"TOC";"over",#N/A,TRUE,"Overview";"ts2",#N/A,TRUE,"Det_Trans_Sum";"ei1c",#N/A,TRUE,"Earnings Impact";"ad1",#N/A,TRUE,"accretion dilution";"tas",#N/A,TRUE,"TaintedShares";"hg1",#N/A,TRUE,"Has-Gets";"pfis1",#N/A,TRUE,"Pro Forma Income Statement";"ca1",#N/A,TRUE,"Contribution_Analysis";"profba",#N/A,TRUE,"Pro Forma Balance Sheet";"acq1c",#N/A,TRUE,"Acquirer";"tar1c",#N/A,TRUE,"Target"}</definedName>
    <definedName name="wrn.50." hidden="1">{"cover",#N/A,TRUE,"Cover";"toc9",#N/A,TRUE,"TOC";"over",#N/A,TRUE,"Overview";"ts2",#N/A,TRUE,"Det_Trans_Sum";"ei1c",#N/A,TRUE,"Earnings Impact";"ad1",#N/A,TRUE,"accretion dilution";"tas",#N/A,TRUE,"TaintedShares";"hg1",#N/A,TRUE,"Has-Gets";"pfis1",#N/A,TRUE,"Pro Forma Income Statement";"ca1",#N/A,TRUE,"Contribution_Analysis";"profba",#N/A,TRUE,"Pro Forma Balance Sheet";"acq1c",#N/A,TRUE,"Acquirer";"tar1c",#N/A,TRUE,"Target"}</definedName>
    <definedName name="wrn.51." localSheetId="4" hidden="1">{"cover",#N/A,TRUE,"Cover";"toc9",#N/A,TRUE,"TOC";"over",#N/A,TRUE,"Overview";"ei2c",#N/A,TRUE,"Earnings Impact";"ts2",#N/A,TRUE,"Det_Trans_Sum";"ad2",#N/A,TRUE,"accretion dilution";"tas",#N/A,TRUE,"TaintedShares";"hg2",#N/A,TRUE,"Has-Gets";"pfis2",#N/A,TRUE,"Pro Forma Income Statement";"ca2",#N/A,TRUE,"Contribution_Analysis";"profba",#N/A,TRUE,"Pro Forma Balance Sheet";"acq2c",#N/A,TRUE,"Acquirer";"tar2c",#N/A,TRUE,"Target"}</definedName>
    <definedName name="wrn.51." hidden="1">{"cover",#N/A,TRUE,"Cover";"toc9",#N/A,TRUE,"TOC";"over",#N/A,TRUE,"Overview";"ei2c",#N/A,TRUE,"Earnings Impact";"ts2",#N/A,TRUE,"Det_Trans_Sum";"ad2",#N/A,TRUE,"accretion dilution";"tas",#N/A,TRUE,"TaintedShares";"hg2",#N/A,TRUE,"Has-Gets";"pfis2",#N/A,TRUE,"Pro Forma Income Statement";"ca2",#N/A,TRUE,"Contribution_Analysis";"profba",#N/A,TRUE,"Pro Forma Balance Sheet";"acq2c",#N/A,TRUE,"Acquirer";"tar2c",#N/A,TRUE,"Target"}</definedName>
    <definedName name="wrn.52." localSheetId="4" hidden="1">{"cover",#N/A,TRUE,"Cover";"toc9",#N/A,TRUE,"TOC";"over",#N/A,TRUE,"Overview";"ts2",#N/A,TRUE,"Det_Trans_Sum";"ei3c",#N/A,TRUE,"Earnings Impact";"ad3",#N/A,TRUE,"accretion dilution";"tas",#N/A,TRUE,"TaintedShares";"hg3",#N/A,TRUE,"Has-Gets";"pfis3",#N/A,TRUE,"Pro Forma Income Statement";"ca3",#N/A,TRUE,"Contribution_Analysis";"profba",#N/A,TRUE,"Pro Forma Balance Sheet";"acq3c",#N/A,TRUE,"Acquirer";"tar3c",#N/A,TRUE,"Target"}</definedName>
    <definedName name="wrn.52." hidden="1">{"cover",#N/A,TRUE,"Cover";"toc9",#N/A,TRUE,"TOC";"over",#N/A,TRUE,"Overview";"ts2",#N/A,TRUE,"Det_Trans_Sum";"ei3c",#N/A,TRUE,"Earnings Impact";"ad3",#N/A,TRUE,"accretion dilution";"tas",#N/A,TRUE,"TaintedShares";"hg3",#N/A,TRUE,"Has-Gets";"pfis3",#N/A,TRUE,"Pro Forma Income Statement";"ca3",#N/A,TRUE,"Contribution_Analysis";"profba",#N/A,TRUE,"Pro Forma Balance Sheet";"acq3c",#N/A,TRUE,"Acquirer";"tar3c",#N/A,TRUE,"Target"}</definedName>
    <definedName name="wrn.53." localSheetId="4" hidden="1">{"cover",#N/A,TRUE,"Cover";"toc10",#N/A,TRUE,"TOC";"over",#N/A,TRUE,"Overview";"ts2",#N/A,TRUE,"Det_Trans_Sum";"eic",#N/A,TRUE,"Earnings Impact";"ad",#N/A,TRUE,"accretion dilution";"hg",#N/A,TRUE,"Has-Gets";"pfis",#N/A,TRUE,"Pro Forma Income Statement";"ca",#N/A,TRUE,"Contribution_Analysis";"profba",#N/A,TRUE,"Pro Forma Balance Sheet";"acqc",#N/A,TRUE,"Acquirer";"tarc",#N/A,TRUE,"Target"}</definedName>
    <definedName name="wrn.53." hidden="1">{"cover",#N/A,TRUE,"Cover";"toc10",#N/A,TRUE,"TOC";"over",#N/A,TRUE,"Overview";"ts2",#N/A,TRUE,"Det_Trans_Sum";"eic",#N/A,TRUE,"Earnings Impact";"ad",#N/A,TRUE,"accretion dilution";"hg",#N/A,TRUE,"Has-Gets";"pfis",#N/A,TRUE,"Pro Forma Income Statement";"ca",#N/A,TRUE,"Contribution_Analysis";"profba",#N/A,TRUE,"Pro Forma Balance Sheet";"acqc",#N/A,TRUE,"Acquirer";"tarc",#N/A,TRUE,"Target"}</definedName>
    <definedName name="wrn.54." localSheetId="4" hidden="1">{"cover",#N/A,TRUE,"Cover";"toc10",#N/A,TRUE,"TOC";"over",#N/A,TRUE,"Overview";"over",#N/A,TRUE,"Det_Trans_Sum";"ei1c",#N/A,TRUE,"Earnings Impact";"ad1",#N/A,TRUE,"accretion dilution";"hg1",#N/A,TRUE,"Has-Gets";"pfis1",#N/A,TRUE,"Pro Forma Income Statement";"ca1",#N/A,TRUE,"Contribution_Analysis";"profba",#N/A,TRUE,"Pro Forma Balance Sheet";"acq1c",#N/A,TRUE,"Acquirer";"tar1c",#N/A,TRUE,"Target"}</definedName>
    <definedName name="wrn.54." hidden="1">{"cover",#N/A,TRUE,"Cover";"toc10",#N/A,TRUE,"TOC";"over",#N/A,TRUE,"Overview";"over",#N/A,TRUE,"Det_Trans_Sum";"ei1c",#N/A,TRUE,"Earnings Impact";"ad1",#N/A,TRUE,"accretion dilution";"hg1",#N/A,TRUE,"Has-Gets";"pfis1",#N/A,TRUE,"Pro Forma Income Statement";"ca1",#N/A,TRUE,"Contribution_Analysis";"profba",#N/A,TRUE,"Pro Forma Balance Sheet";"acq1c",#N/A,TRUE,"Acquirer";"tar1c",#N/A,TRUE,"Target"}</definedName>
    <definedName name="wrn.55." localSheetId="4" hidden="1">{"cover",#N/A,TRUE,"Cover";"toc10",#N/A,TRUE,"TOC";"over",#N/A,TRUE,"Overview";"ts2",#N/A,TRUE,"Det_Trans_Sum";"ei2c",#N/A,TRUE,"Earnings Impact";"ad2",#N/A,TRUE,"accretion dilution";"hg2",#N/A,TRUE,"Has-Gets";"pfis2",#N/A,TRUE,"Pro Forma Income Statement";"ca2",#N/A,TRUE,"Contribution_Analysis";"profba",#N/A,TRUE,"Pro Forma Balance Sheet";"acq2c",#N/A,TRUE,"Acquirer";"tar2c",#N/A,TRUE,"Target"}</definedName>
    <definedName name="wrn.55." hidden="1">{"cover",#N/A,TRUE,"Cover";"toc10",#N/A,TRUE,"TOC";"over",#N/A,TRUE,"Overview";"ts2",#N/A,TRUE,"Det_Trans_Sum";"ei2c",#N/A,TRUE,"Earnings Impact";"ad2",#N/A,TRUE,"accretion dilution";"hg2",#N/A,TRUE,"Has-Gets";"pfis2",#N/A,TRUE,"Pro Forma Income Statement";"ca2",#N/A,TRUE,"Contribution_Analysis";"profba",#N/A,TRUE,"Pro Forma Balance Sheet";"acq2c",#N/A,TRUE,"Acquirer";"tar2c",#N/A,TRUE,"Target"}</definedName>
    <definedName name="wrn.56." localSheetId="4" hidden="1">{"cover",#N/A,TRUE,"Cover";"toc10",#N/A,TRUE,"TOC";"over",#N/A,TRUE,"Overview";"ts2",#N/A,TRUE,"Det_Trans_Sum";"ei3c",#N/A,TRUE,"Earnings Impact";"ad3",#N/A,TRUE,"accretion dilution";"hg3",#N/A,TRUE,"Has-Gets";"pfis3",#N/A,TRUE,"Pro Forma Income Statement";"ca3",#N/A,TRUE,"Contribution_Analysis";"profba",#N/A,TRUE,"Pro Forma Balance Sheet";"acq3c",#N/A,TRUE,"Acquirer";"tar3c",#N/A,TRUE,"Target"}</definedName>
    <definedName name="wrn.56." hidden="1">{"cover",#N/A,TRUE,"Cover";"toc10",#N/A,TRUE,"TOC";"over",#N/A,TRUE,"Overview";"ts2",#N/A,TRUE,"Det_Trans_Sum";"ei3c",#N/A,TRUE,"Earnings Impact";"ad3",#N/A,TRUE,"accretion dilution";"hg3",#N/A,TRUE,"Has-Gets";"pfis3",#N/A,TRUE,"Pro Forma Income Statement";"ca3",#N/A,TRUE,"Contribution_Analysis";"profba",#N/A,TRUE,"Pro Forma Balance Sheet";"acq3c",#N/A,TRUE,"Acquirer";"tar3c",#N/A,TRUE,"Target"}</definedName>
    <definedName name="wrn.57." localSheetId="4" hidden="1">{"cover",#N/A,TRUE,"Cover";"toc7",#N/A,TRUE,"TOC";"over",#N/A,TRUE,"Overview";"ts2",#N/A,TRUE,"Det_Trans_Sum";"ei",#N/A,TRUE,"Earnings Impact";"ad",#N/A,TRUE,"accretion dilution";"pfis",#N/A,TRUE,"Pro Forma Income Statement";"profba",#N/A,TRUE,"Pro Forma Balance Sheet";"acq",#N/A,TRUE,"Acquirer";"tar",#N/A,TRUE,"Target"}</definedName>
    <definedName name="wrn.57." hidden="1">{"cover",#N/A,TRUE,"Cover";"toc7",#N/A,TRUE,"TOC";"over",#N/A,TRUE,"Overview";"ts2",#N/A,TRUE,"Det_Trans_Sum";"ei",#N/A,TRUE,"Earnings Impact";"ad",#N/A,TRUE,"accretion dilution";"pfis",#N/A,TRUE,"Pro Forma Income Statement";"profba",#N/A,TRUE,"Pro Forma Balance Sheet";"acq",#N/A,TRUE,"Acquirer";"tar",#N/A,TRUE,"Target"}</definedName>
    <definedName name="wrn.58." localSheetId="4" hidden="1">{"cover",#N/A,TRUE,"Cover";"toc7",#N/A,TRUE,"TOC";"over",#N/A,TRUE,"Overview";"ts2",#N/A,TRUE,"Det_Trans_Sum";"ei1",#N/A,TRUE,"Earnings Impact";"ad1",#N/A,TRUE,"accretion dilution";"pfis1",#N/A,TRUE,"Pro Forma Income Statement";"profba",#N/A,TRUE,"Pro Forma Balance Sheet";"acq1",#N/A,TRUE,"Acquirer";"tar1",#N/A,TRUE,"Target"}</definedName>
    <definedName name="wrn.58." hidden="1">{"cover",#N/A,TRUE,"Cover";"toc7",#N/A,TRUE,"TOC";"over",#N/A,TRUE,"Overview";"ts2",#N/A,TRUE,"Det_Trans_Sum";"ei1",#N/A,TRUE,"Earnings Impact";"ad1",#N/A,TRUE,"accretion dilution";"pfis1",#N/A,TRUE,"Pro Forma Income Statement";"profba",#N/A,TRUE,"Pro Forma Balance Sheet";"acq1",#N/A,TRUE,"Acquirer";"tar1",#N/A,TRUE,"Target"}</definedName>
    <definedName name="wrn.59." localSheetId="4" hidden="1">{"cover",#N/A,TRUE,"Cover";"toc7",#N/A,TRUE,"TOC";"over",#N/A,TRUE,"Overview";"ts2",#N/A,TRUE,"Det_Trans_Sum";"ei2",#N/A,TRUE,"Earnings Impact";"ad2",#N/A,TRUE,"accretion dilution";"pfis2",#N/A,TRUE,"Pro Forma Income Statement";"profba",#N/A,TRUE,"Pro Forma Balance Sheet";"acq2",#N/A,TRUE,"Acquirer";"tar2",#N/A,TRUE,"Target"}</definedName>
    <definedName name="wrn.59." hidden="1">{"cover",#N/A,TRUE,"Cover";"toc7",#N/A,TRUE,"TOC";"over",#N/A,TRUE,"Overview";"ts2",#N/A,TRUE,"Det_Trans_Sum";"ei2",#N/A,TRUE,"Earnings Impact";"ad2",#N/A,TRUE,"accretion dilution";"pfis2",#N/A,TRUE,"Pro Forma Income Statement";"profba",#N/A,TRUE,"Pro Forma Balance Sheet";"acq2",#N/A,TRUE,"Acquirer";"tar2",#N/A,TRUE,"Target"}</definedName>
    <definedName name="wrn.6." localSheetId="4" hidden="1">{"cover",#N/A,TRUE,"Cover";"toc2",#N/A,TRUE,"TOC";"ts1",#N/A,TRUE,"Transaction Summary";"ei1",#N/A,TRUE,"Earnings Impact";"ad1",#N/A,TRUE,"accretion dilution";"hg1",#N/A,TRUE,"Has-Gets"}</definedName>
    <definedName name="wrn.6." hidden="1">{"cover",#N/A,TRUE,"Cover";"toc2",#N/A,TRUE,"TOC";"ts1",#N/A,TRUE,"Transaction Summary";"ei1",#N/A,TRUE,"Earnings Impact";"ad1",#N/A,TRUE,"accretion dilution";"hg1",#N/A,TRUE,"Has-Gets"}</definedName>
    <definedName name="wrn.60." localSheetId="4" hidden="1">{"cover",#N/A,TRUE,"Cover";"toc7",#N/A,TRUE,"TOC";"over",#N/A,TRUE,"Overview";"ts2",#N/A,TRUE,"Det_Trans_Sum";"ei3",#N/A,TRUE,"Earnings Impact";"ad3",#N/A,TRUE,"accretion dilution";"pfis3",#N/A,TRUE,"Pro Forma Income Statement";"profba",#N/A,TRUE,"Pro Forma Balance Sheet";"acq3",#N/A,TRUE,"Acquirer";"tar3",#N/A,TRUE,"Target"}</definedName>
    <definedName name="wrn.60." hidden="1">{"cover",#N/A,TRUE,"Cover";"toc7",#N/A,TRUE,"TOC";"over",#N/A,TRUE,"Overview";"ts2",#N/A,TRUE,"Det_Trans_Sum";"ei3",#N/A,TRUE,"Earnings Impact";"ad3",#N/A,TRUE,"accretion dilution";"pfis3",#N/A,TRUE,"Pro Forma Income Statement";"profba",#N/A,TRUE,"Pro Forma Balance Sheet";"acq3",#N/A,TRUE,"Acquirer";"tar3",#N/A,TRUE,"Target"}</definedName>
    <definedName name="wrn.61." localSheetId="4" hidden="1">{"cover",#N/A,TRUE,"Cover";"toc8",#N/A,TRUE,"TOC";"over",#N/A,TRUE,"Overview";"ts2",#N/A,TRUE,"Det_Trans_Sum";"ei",#N/A,TRUE,"Earnings Impact";"ad",#N/A,TRUE,"accretion dilution";"tas",#N/A,TRUE,"TaintedShares";"hg",#N/A,TRUE,"Has-Gets";"pfis",#N/A,TRUE,"Pro Forma Income Statement";"ca",#N/A,TRUE,"Contribution_Analysis";"profba",#N/A,TRUE,"Pro Forma Balance Sheet";"acq",#N/A,TRUE,"Acquirer";"tar",#N/A,TRUE,"Target"}</definedName>
    <definedName name="wrn.61." hidden="1">{"cover",#N/A,TRUE,"Cover";"toc8",#N/A,TRUE,"TOC";"over",#N/A,TRUE,"Overview";"ts2",#N/A,TRUE,"Det_Trans_Sum";"ei",#N/A,TRUE,"Earnings Impact";"ad",#N/A,TRUE,"accretion dilution";"tas",#N/A,TRUE,"TaintedShares";"hg",#N/A,TRUE,"Has-Gets";"pfis",#N/A,TRUE,"Pro Forma Income Statement";"ca",#N/A,TRUE,"Contribution_Analysis";"profba",#N/A,TRUE,"Pro Forma Balance Sheet";"acq",#N/A,TRUE,"Acquirer";"tar",#N/A,TRUE,"Target"}</definedName>
    <definedName name="wrn.62." localSheetId="4" hidden="1">{"cover",#N/A,TRUE,"Cover";"toc8",#N/A,TRUE,"TOC";"over",#N/A,TRUE,"Overview";"ts2",#N/A,TRUE,"Det_Trans_Sum";"ei1",#N/A,TRUE,"Earnings Impact";"ad1",#N/A,TRUE,"accretion dilution";"tas",#N/A,TRUE,"TaintedShares";"hg1",#N/A,TRUE,"Has-Gets";"pfis1",#N/A,TRUE,"Pro Forma Income Statement";"ca1",#N/A,TRUE,"Contribution_Analysis";"profba",#N/A,TRUE,"Pro Forma Balance Sheet";"acq1",#N/A,TRUE,"Acquirer";"tar1",#N/A,TRUE,"Target"}</definedName>
    <definedName name="wrn.62." hidden="1">{"cover",#N/A,TRUE,"Cover";"toc8",#N/A,TRUE,"TOC";"over",#N/A,TRUE,"Overview";"ts2",#N/A,TRUE,"Det_Trans_Sum";"ei1",#N/A,TRUE,"Earnings Impact";"ad1",#N/A,TRUE,"accretion dilution";"tas",#N/A,TRUE,"TaintedShares";"hg1",#N/A,TRUE,"Has-Gets";"pfis1",#N/A,TRUE,"Pro Forma Income Statement";"ca1",#N/A,TRUE,"Contribution_Analysis";"profba",#N/A,TRUE,"Pro Forma Balance Sheet";"acq1",#N/A,TRUE,"Acquirer";"tar1",#N/A,TRUE,"Target"}</definedName>
    <definedName name="wrn.63." localSheetId="4" hidden="1">{"cover",#N/A,TRUE,"Cover";"toc8",#N/A,TRUE,"TOC";"over",#N/A,TRUE,"Overview";"ts2",#N/A,TRUE,"Det_Trans_Sum";"ei2",#N/A,TRUE,"Earnings Impact";"ad2",#N/A,TRUE,"accretion dilution";"tas",#N/A,TRUE,"TaintedShares";"hg2",#N/A,TRUE,"Has-Gets";"pfis2",#N/A,TRUE,"Pro Forma Income Statement";"ca2",#N/A,TRUE,"Contribution_Analysis";"profba",#N/A,TRUE,"Pro Forma Balance Sheet";"acq2",#N/A,TRUE,"Acquirer";"tar2",#N/A,TRUE,"Target"}</definedName>
    <definedName name="wrn.63." hidden="1">{"cover",#N/A,TRUE,"Cover";"toc8",#N/A,TRUE,"TOC";"over",#N/A,TRUE,"Overview";"ts2",#N/A,TRUE,"Det_Trans_Sum";"ei2",#N/A,TRUE,"Earnings Impact";"ad2",#N/A,TRUE,"accretion dilution";"tas",#N/A,TRUE,"TaintedShares";"hg2",#N/A,TRUE,"Has-Gets";"pfis2",#N/A,TRUE,"Pro Forma Income Statement";"ca2",#N/A,TRUE,"Contribution_Analysis";"profba",#N/A,TRUE,"Pro Forma Balance Sheet";"acq2",#N/A,TRUE,"Acquirer";"tar2",#N/A,TRUE,"Target"}</definedName>
    <definedName name="wrn.64." localSheetId="4" hidden="1">{"cover",#N/A,TRUE,"Cover";"toc8",#N/A,TRUE,"TOC";"over",#N/A,TRUE,"Overview";"ts2",#N/A,TRUE,"Det_Trans_Sum";"ei3",#N/A,TRUE,"Earnings Impact";"ad3",#N/A,TRUE,"accretion dilution";"tas",#N/A,TRUE,"TaintedShares";"hg3",#N/A,TRUE,"Has-Gets";"pfis3",#N/A,TRUE,"Pro Forma Income Statement";"ca3",#N/A,TRUE,"Contribution_Analysis";"profba",#N/A,TRUE,"Pro Forma Balance Sheet";"acq3",#N/A,TRUE,"Acquirer";"tar3",#N/A,TRUE,"Target"}</definedName>
    <definedName name="wrn.64." hidden="1">{"cover",#N/A,TRUE,"Cover";"toc8",#N/A,TRUE,"TOC";"over",#N/A,TRUE,"Overview";"ts2",#N/A,TRUE,"Det_Trans_Sum";"ei3",#N/A,TRUE,"Earnings Impact";"ad3",#N/A,TRUE,"accretion dilution";"tas",#N/A,TRUE,"TaintedShares";"hg3",#N/A,TRUE,"Has-Gets";"pfis3",#N/A,TRUE,"Pro Forma Income Statement";"ca3",#N/A,TRUE,"Contribution_Analysis";"profba",#N/A,TRUE,"Pro Forma Balance Sheet";"acq3",#N/A,TRUE,"Acquirer";"tar3",#N/A,TRUE,"Target"}</definedName>
    <definedName name="wrn.65." localSheetId="4" hidden="1">{"cover",#N/A,TRUE,"Cover";"toc9",#N/A,TRUE,"TOC";"over",#N/A,TRUE,"Overview";"ts2",#N/A,TRUE,"Det_Trans_Sum";"ei",#N/A,TRUE,"Earnings Impact";"ad1",#N/A,TRUE,"accretion dilution";"pfis",#N/A,TRUE,"Pro Forma Income Statement";"ca",#N/A,TRUE,"Contribution_Analysis";"profba",#N/A,TRUE,"Pro Forma Balance Sheet";"acq",#N/A,TRUE,"Acquirer";"tar",#N/A,TRUE,"Target"}</definedName>
    <definedName name="wrn.65." hidden="1">{"cover",#N/A,TRUE,"Cover";"toc9",#N/A,TRUE,"TOC";"over",#N/A,TRUE,"Overview";"ts2",#N/A,TRUE,"Det_Trans_Sum";"ei",#N/A,TRUE,"Earnings Impact";"ad1",#N/A,TRUE,"accretion dilution";"pfis",#N/A,TRUE,"Pro Forma Income Statement";"ca",#N/A,TRUE,"Contribution_Analysis";"profba",#N/A,TRUE,"Pro Forma Balance Sheet";"acq",#N/A,TRUE,"Acquirer";"tar",#N/A,TRUE,"Target"}</definedName>
    <definedName name="wrn.66." localSheetId="4" hidden="1">{"cover",#N/A,TRUE,"Cover";"toc9",#N/A,TRUE,"TOC";"over",#N/A,TRUE,"Overview";"ts2",#N/A,TRUE,"Det_Trans_Sum";"ei1",#N/A,TRUE,"Earnings Impact";"ad1",#N/A,TRUE,"accretion dilution";"pfis1",#N/A,TRUE,"Pro Forma Income Statement";"ca1",#N/A,TRUE,"Contribution_Analysis";"profba",#N/A,TRUE,"Pro Forma Balance Sheet";"acq1",#N/A,TRUE,"Acquirer";"tar1",#N/A,TRUE,"Target"}</definedName>
    <definedName name="wrn.66." hidden="1">{"cover",#N/A,TRUE,"Cover";"toc9",#N/A,TRUE,"TOC";"over",#N/A,TRUE,"Overview";"ts2",#N/A,TRUE,"Det_Trans_Sum";"ei1",#N/A,TRUE,"Earnings Impact";"ad1",#N/A,TRUE,"accretion dilution";"pfis1",#N/A,TRUE,"Pro Forma Income Statement";"ca1",#N/A,TRUE,"Contribution_Analysis";"profba",#N/A,TRUE,"Pro Forma Balance Sheet";"acq1",#N/A,TRUE,"Acquirer";"tar1",#N/A,TRUE,"Target"}</definedName>
    <definedName name="wrn.67." localSheetId="4" hidden="1">{"cover",#N/A,TRUE,"Cover";"toc9",#N/A,TRUE,"TOC";"over",#N/A,TRUE,"Overview";"ts2",#N/A,TRUE,"Det_Trans_Sum";"ei2",#N/A,TRUE,"Earnings Impact";"ad2",#N/A,TRUE,"accretion dilution";"pfis2",#N/A,TRUE,"Pro Forma Income Statement";"ca2",#N/A,TRUE,"Contribution_Analysis";"profba",#N/A,TRUE,"Pro Forma Balance Sheet";"acq2",#N/A,TRUE,"Acquirer";"tar2",#N/A,TRUE,"Target"}</definedName>
    <definedName name="wrn.67." hidden="1">{"cover",#N/A,TRUE,"Cover";"toc9",#N/A,TRUE,"TOC";"over",#N/A,TRUE,"Overview";"ts2",#N/A,TRUE,"Det_Trans_Sum";"ei2",#N/A,TRUE,"Earnings Impact";"ad2",#N/A,TRUE,"accretion dilution";"pfis2",#N/A,TRUE,"Pro Forma Income Statement";"ca2",#N/A,TRUE,"Contribution_Analysis";"profba",#N/A,TRUE,"Pro Forma Balance Sheet";"acq2",#N/A,TRUE,"Acquirer";"tar2",#N/A,TRUE,"Target"}</definedName>
    <definedName name="wrn.68." localSheetId="4" hidden="1">{"cover",#N/A,TRUE,"Cover";"toc9",#N/A,TRUE,"TOC";"over",#N/A,TRUE,"Overview";"ts2",#N/A,TRUE,"Det_Trans_Sum";"ei3",#N/A,TRUE,"Earnings Impact";"ad3",#N/A,TRUE,"accretion dilution";"pfis3",#N/A,TRUE,"Pro Forma Income Statement";"ca3",#N/A,TRUE,"Contribution_Analysis";"profba",#N/A,TRUE,"Pro Forma Balance Sheet";"acq3",#N/A,TRUE,"Acquirer";"tar3",#N/A,TRUE,"Target"}</definedName>
    <definedName name="wrn.68." hidden="1">{"cover",#N/A,TRUE,"Cover";"toc9",#N/A,TRUE,"TOC";"over",#N/A,TRUE,"Overview";"ts2",#N/A,TRUE,"Det_Trans_Sum";"ei3",#N/A,TRUE,"Earnings Impact";"ad3",#N/A,TRUE,"accretion dilution";"pfis3",#N/A,TRUE,"Pro Forma Income Statement";"ca3",#N/A,TRUE,"Contribution_Analysis";"profba",#N/A,TRUE,"Pro Forma Balance Sheet";"acq3",#N/A,TRUE,"Acquirer";"tar3",#N/A,TRUE,"Target"}</definedName>
    <definedName name="wrn.69." localSheetId="4" hidden="1">{"cover",#N/A,TRUE,"Cover";"toc10",#N/A,TRUE,"TOC";"over",#N/A,TRUE,"Overview";"ts2",#N/A,TRUE,"Det_Trans_Sum";"ei",#N/A,TRUE,"Earnings Impact";"ad",#N/A,TRUE,"accretion dilution";"hg",#N/A,TRUE,"Has-Gets";"pfis",#N/A,TRUE,"Pro Forma Income Statement";"ca",#N/A,TRUE,"Contribution_Analysis";"profba",#N/A,TRUE,"Pro Forma Balance Sheet";"acq",#N/A,TRUE,"Acquirer";"tar",#N/A,TRUE,"Target"}</definedName>
    <definedName name="wrn.69." hidden="1">{"cover",#N/A,TRUE,"Cover";"toc10",#N/A,TRUE,"TOC";"over",#N/A,TRUE,"Overview";"ts2",#N/A,TRUE,"Det_Trans_Sum";"ei",#N/A,TRUE,"Earnings Impact";"ad",#N/A,TRUE,"accretion dilution";"hg",#N/A,TRUE,"Has-Gets";"pfis",#N/A,TRUE,"Pro Forma Income Statement";"ca",#N/A,TRUE,"Contribution_Analysis";"profba",#N/A,TRUE,"Pro Forma Balance Sheet";"acq",#N/A,TRUE,"Acquirer";"tar",#N/A,TRUE,"Target"}</definedName>
    <definedName name="wrn.7." localSheetId="4" hidden="1">{"cover",#N/A,TRUE,"Cover";"toc2",#N/A,TRUE,"TOC";"ts1",#N/A,TRUE,"Transaction Summary";"ei2c",#N/A,TRUE,"Earnings Impact";"ad2",#N/A,TRUE,"accretion dilution";"hg2",#N/A,TRUE,"Has-Gets"}</definedName>
    <definedName name="wrn.7." hidden="1">{"cover",#N/A,TRUE,"Cover";"toc2",#N/A,TRUE,"TOC";"ts1",#N/A,TRUE,"Transaction Summary";"ei2c",#N/A,TRUE,"Earnings Impact";"ad2",#N/A,TRUE,"accretion dilution";"hg2",#N/A,TRUE,"Has-Gets"}</definedName>
    <definedName name="wrn.70." localSheetId="4" hidden="1">{"cover",#N/A,TRUE,"Cover";"toc10",#N/A,TRUE,"TOC";"over",#N/A,TRUE,"Overview";"ts2",#N/A,TRUE,"Det_Trans_Sum";"ei1",#N/A,TRUE,"Earnings Impact";"ad1",#N/A,TRUE,"accretion dilution";"hg",#N/A,TRUE,"Has-Gets";"pfis1",#N/A,TRUE,"Pro Forma Income Statement";"ca1",#N/A,TRUE,"Contribution_Analysis";"profba",#N/A,TRUE,"Pro Forma Balance Sheet";"acq1",#N/A,TRUE,"Acquirer";"tar1",#N/A,TRUE,"Target"}</definedName>
    <definedName name="wrn.70." hidden="1">{"cover",#N/A,TRUE,"Cover";"toc10",#N/A,TRUE,"TOC";"over",#N/A,TRUE,"Overview";"ts2",#N/A,TRUE,"Det_Trans_Sum";"ei1",#N/A,TRUE,"Earnings Impact";"ad1",#N/A,TRUE,"accretion dilution";"hg",#N/A,TRUE,"Has-Gets";"pfis1",#N/A,TRUE,"Pro Forma Income Statement";"ca1",#N/A,TRUE,"Contribution_Analysis";"profba",#N/A,TRUE,"Pro Forma Balance Sheet";"acq1",#N/A,TRUE,"Acquirer";"tar1",#N/A,TRUE,"Target"}</definedName>
    <definedName name="wrn.71." localSheetId="4" hidden="1">{"cover",#N/A,TRUE,"Cover";"toc10",#N/A,TRUE,"TOC";"over",#N/A,TRUE,"Overview";"ts2",#N/A,TRUE,"Det_Trans_Sum";"ei2",#N/A,TRUE,"Earnings Impact";"ad2",#N/A,TRUE,"accretion dilution";"hg2",#N/A,TRUE,"Has-Gets";"pfis2",#N/A,TRUE,"Pro Forma Income Statement";"ca2",#N/A,TRUE,"Contribution_Analysis";"profba",#N/A,TRUE,"Pro Forma Balance Sheet";"acq2",#N/A,TRUE,"Acquirer";"tar2",#N/A,TRUE,"Target"}</definedName>
    <definedName name="wrn.71." hidden="1">{"cover",#N/A,TRUE,"Cover";"toc10",#N/A,TRUE,"TOC";"over",#N/A,TRUE,"Overview";"ts2",#N/A,TRUE,"Det_Trans_Sum";"ei2",#N/A,TRUE,"Earnings Impact";"ad2",#N/A,TRUE,"accretion dilution";"hg2",#N/A,TRUE,"Has-Gets";"pfis2",#N/A,TRUE,"Pro Forma Income Statement";"ca2",#N/A,TRUE,"Contribution_Analysis";"profba",#N/A,TRUE,"Pro Forma Balance Sheet";"acq2",#N/A,TRUE,"Acquirer";"tar2",#N/A,TRUE,"Target"}</definedName>
    <definedName name="wrn.72." localSheetId="4" hidden="1">{"cover",#N/A,TRUE,"Cover";"toc10",#N/A,TRUE,"TOC";"over",#N/A,TRUE,"Overview";"ts2",#N/A,TRUE,"Det_Trans_Sum";"ei3",#N/A,TRUE,"Earnings Impact";"ad3",#N/A,TRUE,"accretion dilution";"hg3",#N/A,TRUE,"Has-Gets";"pfis3",#N/A,TRUE,"Pro Forma Income Statement";"ca3",#N/A,TRUE,"Contribution_Analysis";"profba",#N/A,TRUE,"Pro Forma Balance Sheet";"acq3",#N/A,TRUE,"Acquirer";"tar3",#N/A,TRUE,"Target"}</definedName>
    <definedName name="wrn.72." hidden="1">{"cover",#N/A,TRUE,"Cover";"toc10",#N/A,TRUE,"TOC";"over",#N/A,TRUE,"Overview";"ts2",#N/A,TRUE,"Det_Trans_Sum";"ei3",#N/A,TRUE,"Earnings Impact";"ad3",#N/A,TRUE,"accretion dilution";"hg3",#N/A,TRUE,"Has-Gets";"pfis3",#N/A,TRUE,"Pro Forma Income Statement";"ca3",#N/A,TRUE,"Contribution_Analysis";"profba",#N/A,TRUE,"Pro Forma Balance Sheet";"acq3",#N/A,TRUE,"Acquirer";"tar3",#N/A,TRUE,"Target"}</definedName>
    <definedName name="wrn.8." localSheetId="4" hidden="1">{"cover",#N/A,TRUE,"Cover";"toc2",#N/A,TRUE,"TOC";"ts1",#N/A,TRUE,"Transaction Summary";"ei3",#N/A,TRUE,"Earnings Impact";"ad3",#N/A,TRUE,"accretion dilution";"hg3",#N/A,TRUE,"Has-Gets"}</definedName>
    <definedName name="wrn.8." hidden="1">{"cover",#N/A,TRUE,"Cover";"toc2",#N/A,TRUE,"TOC";"ts1",#N/A,TRUE,"Transaction Summary";"ei3",#N/A,TRUE,"Earnings Impact";"ad3",#N/A,TRUE,"accretion dilution";"hg3",#N/A,TRUE,"Has-Gets"}</definedName>
    <definedName name="wrn.9." localSheetId="4" hidden="1">{"cover",#N/A,TRUE,"Cover";"toc3",#N/A,TRUE,"TOC";"over",#N/A,TRUE,"Overview";"ts2",#N/A,TRUE,"Det_Trans_Sum";"eic",#N/A,TRUE,"Earnings Impact";"ad",#N/A,TRUE,"accretion dilution";"pfis",#N/A,TRUE,"Pro Forma Income Statement";"acqc",#N/A,TRUE,"Acquirer";"tarc",#N/A,TRUE,"Target"}</definedName>
    <definedName name="wrn.9." hidden="1">{"cover",#N/A,TRUE,"Cover";"toc3",#N/A,TRUE,"TOC";"over",#N/A,TRUE,"Overview";"ts2",#N/A,TRUE,"Det_Trans_Sum";"eic",#N/A,TRUE,"Earnings Impact";"ad",#N/A,TRUE,"accretion dilution";"pfis",#N/A,TRUE,"Pro Forma Income Statement";"acqc",#N/A,TRUE,"Acquirer";"tarc",#N/A,TRUE,"Target"}</definedName>
    <definedName name="wrn.99" localSheetId="4" hidden="1">{"cover",#N/A,TRUE,"Cover";"toc4",#N/A,TRUE,"TOC";"over",#N/A,TRUE,"Overview";"ts2",#N/A,TRUE,"Det_Trans_Sum";"eic",#N/A,TRUE,"Earnings Impact";"ad",#N/A,TRUE,"accretion dilution";"tas",#N/A,TRUE,"TaintedShares";"hg",#N/A,TRUE,"Has-Gets";"pfis",#N/A,TRUE,"Pro Forma Income Statement";"ca",#N/A,TRUE,"Contribution_Analysis";"acqc",#N/A,TRUE,"Acquirer";"tarc",#N/A,TRUE,"Target"}</definedName>
    <definedName name="wrn.99" hidden="1">{"cover",#N/A,TRUE,"Cover";"toc4",#N/A,TRUE,"TOC";"over",#N/A,TRUE,"Overview";"ts2",#N/A,TRUE,"Det_Trans_Sum";"eic",#N/A,TRUE,"Earnings Impact";"ad",#N/A,TRUE,"accretion dilution";"tas",#N/A,TRUE,"TaintedShares";"hg",#N/A,TRUE,"Has-Gets";"pfis",#N/A,TRUE,"Pro Forma Income Statement";"ca",#N/A,TRUE,"Contribution_Analysis";"acqc",#N/A,TRUE,"Acquirer";"tarc",#N/A,TRUE,"Target"}</definedName>
    <definedName name="wrn.Acq._.Model." localSheetId="4" hidden="1">{"RTN",#N/A,FALSE,"RTN";"Inc Stmt",#N/A,FALSE,"Inc Stmt";"Stats",#N/A,FALSE,"Stats";"Rnds",#N/A,FALSE,"Rnds";"Capx",#N/A,FALSE,"CapX";"Dues",#N/A,FALSE,"Dues";"Hist",#N/A,FALSE,"Hist";"Rev1",#N/A,FALSE,"Rev";"Rev2",#N/A,FALSE,"Rev";"Exp",#N/A,FALSE,"Exp";"Rounds",#N/A,FALSE,"Rounds";"Cap Imp",#N/A,FALSE,"Cap Imp"}</definedName>
    <definedName name="wrn.Acq._.Model." hidden="1">{"RTN",#N/A,FALSE,"RTN";"Inc Stmt",#N/A,FALSE,"Inc Stmt";"Stats",#N/A,FALSE,"Stats";"Rnds",#N/A,FALSE,"Rnds";"Capx",#N/A,FALSE,"CapX";"Dues",#N/A,FALSE,"Dues";"Hist",#N/A,FALSE,"Hist";"Rev1",#N/A,FALSE,"Rev";"Rev2",#N/A,FALSE,"Rev";"Exp",#N/A,FALSE,"Exp";"Rounds",#N/A,FALSE,"Rounds";"Cap Imp",#N/A,FALSE,"Cap Imp"}</definedName>
    <definedName name="wrn.Acquisition._.Model." localSheetId="4" hidden="1">{"Return",#N/A,FALSE,"RTN";"Inc Stmt",#N/A,FALSE,"Inc Stmt";"Stats",#N/A,FALSE,"Stats";"Rnds",#N/A,FALSE,"Rnds";"Dues",#N/A,FALSE,"Dues";"Capx",#N/A,FALSE,"CapX";"History",#N/A,FALSE,"Hist";"Rev",#N/A,FALSE,"Rev";"Expenses",#N/A,FALSE,"Exp";"Rounds",#N/A,FALSE,"Rounds";"Capex",#N/A,FALSE,"Capex"}</definedName>
    <definedName name="wrn.Acquisition._.Model." hidden="1">{"Return",#N/A,FALSE,"RTN";"Inc Stmt",#N/A,FALSE,"Inc Stmt";"Stats",#N/A,FALSE,"Stats";"Rnds",#N/A,FALSE,"Rnds";"Dues",#N/A,FALSE,"Dues";"Capx",#N/A,FALSE,"CapX";"History",#N/A,FALSE,"Hist";"Rev",#N/A,FALSE,"Rev";"Expenses",#N/A,FALSE,"Exp";"Rounds",#N/A,FALSE,"Rounds";"Capex",#N/A,FALSE,"Capex"}</definedName>
    <definedName name="wrn.ALL." localSheetId="4" hidden="1">{#N/A,#N/A,FALSE,"SCHEDULE A";"MINIMUM RENT",#N/A,FALSE,"SCHEDULES B &amp; C";"PERCENTAGE RENT",#N/A,FALSE,"SCHEDULES B &amp; C";#N/A,#N/A,FALSE,"SCHEDULE D";"SUMMARY SCHEDULE",#N/A,FALSE,"SCHEDULE E";#N/A,#N/A,FALSE,"SCHEDULE F";#N/A,#N/A,FALSE,"SCHEDULE G";"SUMMARY SCHEDULE",#N/A,FALSE,"SCHEDULE H";"SUMMARY SCHEDULE",#N/A,FALSE,"SCHEDULE I";#N/A,#N/A,FALSE,"SCHEDULE J";#N/A,#N/A,FALSE,"SCHEDULE 2";#N/A,#N/A,FALSE,"SCHEDULE 3";#N/A,#N/A,FALSE,"MARKETING I";#N/A,#N/A,FALSE,"MARKETING II";#N/A,#N/A,FALSE,"MARKETING III"}</definedName>
    <definedName name="wrn.ALL." hidden="1">{#N/A,#N/A,FALSE,"SCHEDULE A";"MINIMUM RENT",#N/A,FALSE,"SCHEDULES B &amp; C";"PERCENTAGE RENT",#N/A,FALSE,"SCHEDULES B &amp; C";#N/A,#N/A,FALSE,"SCHEDULE D";"SUMMARY SCHEDULE",#N/A,FALSE,"SCHEDULE E";#N/A,#N/A,FALSE,"SCHEDULE F";#N/A,#N/A,FALSE,"SCHEDULE G";"SUMMARY SCHEDULE",#N/A,FALSE,"SCHEDULE H";"SUMMARY SCHEDULE",#N/A,FALSE,"SCHEDULE I";#N/A,#N/A,FALSE,"SCHEDULE J";#N/A,#N/A,FALSE,"SCHEDULE 2";#N/A,#N/A,FALSE,"SCHEDULE 3";#N/A,#N/A,FALSE,"MARKETING I";#N/A,#N/A,FALSE,"MARKETING II";#N/A,#N/A,FALSE,"MARKETING III"}</definedName>
    <definedName name="wrn.All._.Sections." localSheetId="4" hidden="1">{"Data Entry",#N/A,FALSE,"COMPTEMP";"Ratios",#N/A,FALSE,"COMPTEMP";"Aggregate Values",#N/A,FALSE,"COMPTEMP";"Equity Multiples",#N/A,FALSE,"COMPTEMP";"Summary Overview",#N/A,FALSE,"COMPTEMP"}</definedName>
    <definedName name="wrn.All._.Sections." hidden="1">{"Data Entry",#N/A,FALSE,"COMPTEMP";"Ratios",#N/A,FALSE,"COMPTEMP";"Aggregate Values",#N/A,FALSE,"COMPTEMP";"Equity Multiples",#N/A,FALSE,"COMPTEMP";"Summary Overview",#N/A,FALSE,"COMPTEMP"}</definedName>
    <definedName name="wrn.Annual._.Summary." localSheetId="4" hidden="1">{"Annual Cash Flows",#N/A,FALSE,"Annual Summary"}</definedName>
    <definedName name="wrn.Annual._.Summary." hidden="1">{"Annual Cash Flows",#N/A,FALSE,"Annual Summary"}</definedName>
    <definedName name="wrn.AnnualRentRoll." localSheetId="4" hidden="1">{"AnnualRentRoll",#N/A,FALSE,"RentRoll"}</definedName>
    <definedName name="wrn.AnnualRentRoll." hidden="1">{"AnnualRentRoll",#N/A,FALSE,"RentRoll"}</definedName>
    <definedName name="wrn.Assumptions." localSheetId="4" hidden="1">{"Assumptions",#N/A,FALSE,"Assumptions"}</definedName>
    <definedName name="wrn.Assumptions." hidden="1">{"Assumptions",#N/A,FALSE,"Assumptions"}</definedName>
    <definedName name="wrn.backup." localSheetId="4" hidden="1">{"financials",#N/A,FALSE,"BASIC";"interest",#N/A,FALSE,"BASIC";"leasing and financing",#N/A,FALSE,"BASIC";"returns back up",#N/A,FALSE,"BASIC"}</definedName>
    <definedName name="wrn.backup." hidden="1">{"financials",#N/A,FALSE,"BASIC";"interest",#N/A,FALSE,"BASIC";"leasing and financing",#N/A,FALSE,"BASIC";"returns back up",#N/A,FALSE,"BASIC"}</definedName>
    <definedName name="wrn.bank._.model." localSheetId="4" hidden="1">{"banks",#N/A,FALSE,"BASIC"}</definedName>
    <definedName name="wrn.bank._.model." hidden="1">{"banks",#N/A,FALSE,"BASIC"}</definedName>
    <definedName name="wrn.Birdie." localSheetId="4" hidden="1">{#N/A,#N/A,FALSE,"Trans Summary";#N/A,#N/A,FALSE,"Proforma Five Yr";#N/A,#N/A,FALSE,"Occ and Rate"}</definedName>
    <definedName name="wrn.Birdie." hidden="1">{#N/A,#N/A,FALSE,"Trans Summary";#N/A,#N/A,FALSE,"Proforma Five Yr";#N/A,#N/A,FALSE,"Occ and Rate"}</definedName>
    <definedName name="wrn.bleu4." localSheetId="4" hidden="1">{#N/A,#N/A,FALSE}</definedName>
    <definedName name="wrn.bleu4." hidden="1">{#N/A,#N/A,FALSE}</definedName>
    <definedName name="wrn.breakup." localSheetId="4" hidden="1">{"comps1",#N/A,FALSE,"Comps Sheet";"comps2",#N/A,FALSE,"Comps Sheet";"comps3",#N/A,FALSE,"Comps Sheet";"comps4",#N/A,FALSE,"Comps Sheet";"comps5",#N/A,FALSE,"Comps Sheet";"comps6",#N/A,FALSE,"Comps Sheet";"ec",#N/A,FALSE,"E&amp;C";"environmental",#N/A,FALSE,"Environmental";"heavy",#N/A,FALSE,"Heavy Const."}</definedName>
    <definedName name="wrn.breakup." hidden="1">{"comps1",#N/A,FALSE,"Comps Sheet";"comps2",#N/A,FALSE,"Comps Sheet";"comps3",#N/A,FALSE,"Comps Sheet";"comps4",#N/A,FALSE,"Comps Sheet";"comps5",#N/A,FALSE,"Comps Sheet";"comps6",#N/A,FALSE,"Comps Sheet";"ec",#N/A,FALSE,"E&amp;C";"environmental",#N/A,FALSE,"Environmental";"heavy",#N/A,FALSE,"Heavy Const."}</definedName>
    <definedName name="wrn.Capx." localSheetId="4" hidden="1">{"Capx/exp",#N/A,FALSE,"CapX"}</definedName>
    <definedName name="wrn.Capx." hidden="1">{"Capx/exp",#N/A,FALSE,"CapX"}</definedName>
    <definedName name="wrn.CHART." localSheetId="4" hidden="1">{"CHART",#N/A,FALSE,"Arch Communications"}</definedName>
    <definedName name="wrn.CHART." hidden="1">{"CHART",#N/A,FALSE,"Arch Communications"}</definedName>
    <definedName name="wrn.Complete." localSheetId="4" hidden="1">{"Cover",#N/A,FALSE,"Cover";"Summary",#N/A,FALSE,"Summarpage";"Assumptions",#N/A,FALSE,"Assumptions";"Earnings",#N/A,FALSE,"Earnings";"CF Oper.",#N/A,FALSE,"Earnings";"Balance Sheet",#N/A,FALSE,"balance";"Cash Flow",#N/A,FALSE,"cash flow";"Paper Production",#N/A,FALSE,"Paper";"Paper Earnings",#N/A,FALSE,"Paper";"Wood Production",#N/A,FALSE,"Wood Products";"Wood Earnings",#N/A,FALSE,"Wood Products";"Pulp Production",#N/A,FALSE,"Pulp";"Pulp Earnings",#N/A,FALSE,"Pulp"}</definedName>
    <definedName name="wrn.Complete." hidden="1">{"Cover",#N/A,FALSE,"Cover";"Summary",#N/A,FALSE,"Summarpage";"Assumptions",#N/A,FALSE,"Assumptions";"Earnings",#N/A,FALSE,"Earnings";"CF Oper.",#N/A,FALSE,"Earnings";"Balance Sheet",#N/A,FALSE,"balance";"Cash Flow",#N/A,FALSE,"cash flow";"Paper Production",#N/A,FALSE,"Paper";"Paper Earnings",#N/A,FALSE,"Paper";"Wood Production",#N/A,FALSE,"Wood Products";"Wood Earnings",#N/A,FALSE,"Wood Products";"Pulp Production",#N/A,FALSE,"Pulp";"Pulp Earnings",#N/A,FALSE,"Pulp"}</definedName>
    <definedName name="wrn.Complete._.Review." localSheetId="4" hidden="1">{#N/A,#N/A,FALSE,"Occ and Rate";#N/A,#N/A,FALSE,"PF Input";#N/A,#N/A,FALSE,"Capital Input";#N/A,#N/A,FALSE,"Proforma Five Yr";#N/A,#N/A,FALSE,"Calculations";#N/A,#N/A,FALSE,"Transaction Summary-DTW"}</definedName>
    <definedName name="wrn.Complete._.Review." hidden="1">{#N/A,#N/A,FALSE,"Occ and Rate";#N/A,#N/A,FALSE,"PF Input";#N/A,#N/A,FALSE,"Capital Input";#N/A,#N/A,FALSE,"Proforma Five Yr";#N/A,#N/A,FALSE,"Calculations";#N/A,#N/A,FALSE,"Transaction Summary-DTW"}</definedName>
    <definedName name="wrn.Construction._.Costs." localSheetId="4" hidden="1">{"Construction Costs",#N/A,FALSE,"Total Costs"}</definedName>
    <definedName name="wrn.Construction._.Costs." hidden="1">{"Construction Costs",#N/A,FALSE,"Total Costs"}</definedName>
    <definedName name="wrn.Cottage._.Summary." localSheetId="4" hidden="1">{"cot1",#N/A,FALSE,"Cottages";"cot2",#N/A,FALSE,"Cottages";"cot3",#N/A,FALSE,"Cottages"}</definedName>
    <definedName name="wrn.Cottage._.Summary." hidden="1">{"cot1",#N/A,FALSE,"Cottages";"cot2",#N/A,FALSE,"Cottages";"cot3",#N/A,FALSE,"Cottages"}</definedName>
    <definedName name="wrn.DETAIL._.SCHEDULES." localSheetId="4" hidden="1">{"ACCOUNT DETAIL",#N/A,FALSE,"SCHEDULE E";"ACCOUNT DETAIL",#N/A,FALSE,"SCHEDULE G";"ACCOUNT DETAIL",#N/A,FALSE,"SCHEDULE H";"ACCOUNT DETAIL",#N/A,FALSE,"SCHEDULE I"}</definedName>
    <definedName name="wrn.DETAIL._.SCHEDULES." hidden="1">{"ACCOUNT DETAIL",#N/A,FALSE,"SCHEDULE E";"ACCOUNT DETAIL",#N/A,FALSE,"SCHEDULE G";"ACCOUNT DETAIL",#N/A,FALSE,"SCHEDULE H";"ACCOUNT DETAIL",#N/A,FALSE,"SCHEDULE I"}</definedName>
    <definedName name="wrn.Downside." localSheetId="4" hidden="1">{"Downside",#N/A,FALSE,"Downside"}</definedName>
    <definedName name="wrn.Downside." hidden="1">{"Downside",#N/A,FALSE,"Downside"}</definedName>
    <definedName name="wrn.ExitAndSalesAssumptions." localSheetId="4" hidden="1">{#N/A,#N/A,FALSE,"ExitStratigy"}</definedName>
    <definedName name="wrn.ExitAndSalesAssumptions." hidden="1">{#N/A,#N/A,FALSE,"ExitStratigy"}</definedName>
    <definedName name="wrn.Freq_Res." localSheetId="4" hidden="1">{#N/A,#N/A,TRUE,"FR_HC";#N/A,#N/A,TRUE,"FR_REST";#N/A,#N/A,TRUE,"FR_RETA";#N/A,#N/A,TRUE,"FR_TECSOF";#N/A,#N/A,TRUE,"FR_NETTEC";#N/A,#N/A,TRUE,"FR_CLISER"}</definedName>
    <definedName name="wrn.Freq_Res." hidden="1">{#N/A,#N/A,TRUE,"FR_HC";#N/A,#N/A,TRUE,"FR_REST";#N/A,#N/A,TRUE,"FR_RETA";#N/A,#N/A,TRUE,"FR_TECSOF";#N/A,#N/A,TRUE,"FR_NETTEC";#N/A,#N/A,TRUE,"FR_CLISER"}</definedName>
    <definedName name="wrn.full._.report." localSheetId="4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wrn.full._.report.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wrn.Full._.without._.data." localSheetId="4" hidden="1">{#N/A,#N/A,FALSE,"Title";#N/A,#N/A,FALSE,"Contents";#N/A,#N/A,FALSE,"Executive summary";#N/A,#N/A,FALSE,"Assumptions";#N/A,#N/A,FALSE,"Nybron";#N/A,#N/A,FALSE,"Trading Nybron";#N/A,#N/A,FALSE,"Transactions Nybron";#N/A,#N/A,FALSE,"DCF Nybron";#N/A,#N/A,FALSE,"Poggenpohl";#N/A,#N/A,FALSE,"Trading Poggenpohl";#N/A,#N/A,FALSE,"Transactions Poggenpohl";#N/A,#N/A,FALSE,"DCF Poggenpohl";#N/A,#N/A,FALSE,"Elit";#N/A,#N/A,FALSE,"DCF Elit";#N/A,#N/A,FALSE,"LBO"}</definedName>
    <definedName name="wrn.Full._.without._.data." hidden="1">{#N/A,#N/A,FALSE,"Title";#N/A,#N/A,FALSE,"Contents";#N/A,#N/A,FALSE,"Executive summary";#N/A,#N/A,FALSE,"Assumptions";#N/A,#N/A,FALSE,"Nybron";#N/A,#N/A,FALSE,"Trading Nybron";#N/A,#N/A,FALSE,"Transactions Nybron";#N/A,#N/A,FALSE,"DCF Nybron";#N/A,#N/A,FALSE,"Poggenpohl";#N/A,#N/A,FALSE,"Trading Poggenpohl";#N/A,#N/A,FALSE,"Transactions Poggenpohl";#N/A,#N/A,FALSE,"DCF Poggenpohl";#N/A,#N/A,FALSE,"Elit";#N/A,#N/A,FALSE,"DCF Elit";#N/A,#N/A,FALSE,"LBO"}</definedName>
    <definedName name="wrn.Golf._.Summary." localSheetId="4" hidden="1">{"View1",#N/A,FALSE,"Golf";"View2",#N/A,FALSE,"Golf";"View3",#N/A,FALSE,"Golf";"View4",#N/A,FALSE,"Golf";"View5",#N/A,FALSE,"Golf";"View6",#N/A,FALSE,"Golf";"View7",#N/A,FALSE,"Golf";"View8",#N/A,FALSE,"Golf";"View9",#N/A,FALSE,"Golf";"View10",#N/A,FALSE,"Golf";"View11",#N/A,FALSE,"Golf";"View12",#N/A,FALSE,"Golf"}</definedName>
    <definedName name="wrn.Golf._.Summary." hidden="1">{"View1",#N/A,FALSE,"Golf";"View2",#N/A,FALSE,"Golf";"View3",#N/A,FALSE,"Golf";"View4",#N/A,FALSE,"Golf";"View5",#N/A,FALSE,"Golf";"View6",#N/A,FALSE,"Golf";"View7",#N/A,FALSE,"Golf";"View8",#N/A,FALSE,"Golf";"View9",#N/A,FALSE,"Golf";"View10",#N/A,FALSE,"Golf";"View11",#N/A,FALSE,"Golf";"View12",#N/A,FALSE,"Golf"}</definedName>
    <definedName name="wrn.Investment._.Review." localSheetId="4" hidden="1">{#N/A,#N/A,FALSE,"Proforma Five Yr";#N/A,#N/A,FALSE,"Capital Input";#N/A,#N/A,FALSE,"Calculations";#N/A,#N/A,FALSE,"Transaction Summary-DTW"}</definedName>
    <definedName name="wrn.Investment._.Review." hidden="1">{#N/A,#N/A,FALSE,"Proforma Five Yr";#N/A,#N/A,FALSE,"Capital Input";#N/A,#N/A,FALSE,"Calculations";#N/A,#N/A,FALSE,"Transaction Summary-DTW"}</definedName>
    <definedName name="wrn.Land._.Takedown._.Summary." localSheetId="4" hidden="1">{"land1",#N/A,FALSE,"Land";"land2",#N/A,FALSE,"Land";"land3",#N/A,FALSE,"Land"}</definedName>
    <definedName name="wrn.Land._.Takedown._.Summary." hidden="1">{"land1",#N/A,FALSE,"Land";"land2",#N/A,FALSE,"Land";"land3",#N/A,FALSE,"Land"}</definedName>
    <definedName name="wrn.LETTERED." localSheetId="4" hidden="1">{"HEITMAN COPY",#N/A,FALSE,"SCHEDULE A";"MINIMUM RENT",#N/A,FALSE,"SCHEDULES B &amp; C";"PERCENTAGE RENT",#N/A,FALSE,"SCHEDULES B &amp; C";#N/A,#N/A,FALSE,"SCHEDULE D";"SUMMARY SCHEDULE",#N/A,FALSE,"SCHEDULE E";#N/A,#N/A,FALSE,"SCHEDULE F";"SUMMARY SCHEDULE",#N/A,FALSE,"SCHEDULE H";"SUMMARY SCHEDULE",#N/A,FALSE,"SCHEDULE I";#N/A,#N/A,FALSE,"SCHEDULE J"}</definedName>
    <definedName name="wrn.LETTERED." hidden="1">{"HEITMAN COPY",#N/A,FALSE,"SCHEDULE A";"MINIMUM RENT",#N/A,FALSE,"SCHEDULES B &amp; C";"PERCENTAGE RENT",#N/A,FALSE,"SCHEDULES B &amp; C";#N/A,#N/A,FALSE,"SCHEDULE D";"SUMMARY SCHEDULE",#N/A,FALSE,"SCHEDULE E";#N/A,#N/A,FALSE,"SCHEDULE F";"SUMMARY SCHEDULE",#N/A,FALSE,"SCHEDULE H";"SUMMARY SCHEDULE",#N/A,FALSE,"SCHEDULE I";#N/A,#N/A,FALSE,"SCHEDULE J"}</definedName>
    <definedName name="wrn.Loan._.Summary." localSheetId="4" hidden="1">{"Loan Summary",#N/A,FALSE,"Phase 1 loan &amp; data"}</definedName>
    <definedName name="wrn.Loan._.Summary." hidden="1">{"Loan Summary",#N/A,FALSE,"Phase 1 loan &amp; data"}</definedName>
    <definedName name="wrn.LoanInformation." localSheetId="4" hidden="1">{#N/A,#N/A,FALSE,"LoanAssumptions"}</definedName>
    <definedName name="wrn.LoanInformation." hidden="1">{#N/A,#N/A,FALSE,"LoanAssumptions"}</definedName>
    <definedName name="wrn.Lot._.Inventory." localSheetId="4" hidden="1">{"lot inventory",#N/A,FALSE,"Lot List"}</definedName>
    <definedName name="wrn.Lot._.Inventory." hidden="1">{"lot inventory",#N/A,FALSE,"Lot List"}</definedName>
    <definedName name="wrn.Lot._.Summary." localSheetId="4" hidden="1">{"Lot Prices",#N/A,FALSE,"LOTS-PRICING";"lot1",#N/A,FALSE,"Lots";"lot2",#N/A,FALSE,"Lots";"Lot3",#N/A,FALSE,"Lots";"lot4",#N/A,FALSE,"Lots";"lot5",#N/A,FALSE,"Lots";"lot6",#N/A,FALSE,"Lots";"lot7",#N/A,FALSE,"Lots";"lot8",#N/A,FALSE,"Lots";"lot9",#N/A,FALSE,"Lots";"lot10",#N/A,FALSE,"Lots";"lot11",#N/A,FALSE,"Lots";"lot12",#N/A,FALSE,"Lots"}</definedName>
    <definedName name="wrn.Lot._.Summary." hidden="1">{"Lot Prices",#N/A,FALSE,"LOTS-PRICING";"lot1",#N/A,FALSE,"Lots";"lot2",#N/A,FALSE,"Lots";"Lot3",#N/A,FALSE,"Lots";"lot4",#N/A,FALSE,"Lots";"lot5",#N/A,FALSE,"Lots";"lot6",#N/A,FALSE,"Lots";"lot7",#N/A,FALSE,"Lots";"lot8",#N/A,FALSE,"Lots";"lot9",#N/A,FALSE,"Lots";"lot10",#N/A,FALSE,"Lots";"lot11",#N/A,FALSE,"Lots";"lot12",#N/A,FALSE,"Lots"}</definedName>
    <definedName name="wrn.MARKETING." localSheetId="4" hidden="1">{#N/A,#N/A,FALSE,"MARKETING I";#N/A,#N/A,FALSE,"MARKETING II";#N/A,#N/A,FALSE,"MARKETING III"}</definedName>
    <definedName name="wrn.MARKETING." hidden="1">{#N/A,#N/A,FALSE,"MARKETING I";#N/A,#N/A,FALSE,"MARKETING II";#N/A,#N/A,FALSE,"MARKETING III"}</definedName>
    <definedName name="wrn.MINRENT." localSheetId="4" hidden="1">{"MINRENT2",#N/A,FALSE,"SCHEDULE B"}</definedName>
    <definedName name="wrn.MINRENT." hidden="1">{"MINRENT2",#N/A,FALSE,"SCHEDULE B"}</definedName>
    <definedName name="wrn.mktstd." localSheetId="4" hidden="1">{"Project Input",#N/A,FALSE,"Sheet1";"additions",#N/A,FALSE,"Sheet2";"demand",#N/A,FALSE,"Sheet3";"Market Mix",#N/A,FALSE,"Sheet4";"Occ projection",#N/A,FALSE,"Sheet6"}</definedName>
    <definedName name="wrn.mktstd." hidden="1">{"Project Input",#N/A,FALSE,"Sheet1";"additions",#N/A,FALSE,"Sheet2";"demand",#N/A,FALSE,"Sheet3";"Market Mix",#N/A,FALSE,"Sheet4";"Occ projection",#N/A,FALSE,"Sheet6"}</definedName>
    <definedName name="wrn.model." localSheetId="4" hidden="1">{"basic",#N/A,FALSE,"BASIC"}</definedName>
    <definedName name="wrn.model." hidden="1">{"basic",#N/A,FALSE,"BASIC"}</definedName>
    <definedName name="wrn.MonthlyRentRoll." localSheetId="4" hidden="1">{"MonthlyRentRoll",#N/A,FALSE,"RentRoll"}</definedName>
    <definedName name="wrn.MonthlyRentRoll." hidden="1">{"MonthlyRentRoll",#N/A,FALSE,"RentRoll"}</definedName>
    <definedName name="wrn.Nico." localSheetId="4" hidden="1">{#N/A,#N/A,TRUE,"Cover";#N/A,#N/A,TRUE,"Transaction Summary";#N/A,#N/A,TRUE,"Earnings Impact";#N/A,#N/A,TRUE,"accretion dilution"}</definedName>
    <definedName name="wrn.Nico." hidden="1">{#N/A,#N/A,TRUE,"Cover";#N/A,#N/A,TRUE,"Transaction Summary";#N/A,#N/A,TRUE,"Earnings Impact";#N/A,#N/A,TRUE,"accretion dilution"}</definedName>
    <definedName name="wrn.OperatingAssumtions." localSheetId="4" hidden="1">{#N/A,#N/A,FALSE,"OperatingAssumptions"}</definedName>
    <definedName name="wrn.OperatingAssumtions." hidden="1">{#N/A,#N/A,FALSE,"OperatingAssumptions"}</definedName>
    <definedName name="wrn.Operations._.Review." localSheetId="4" hidden="1">{#N/A,#N/A,FALSE,"Proforma Five Yr";#N/A,#N/A,FALSE,"Occ and Rate";#N/A,#N/A,FALSE,"PF Input";#N/A,#N/A,FALSE,"Hotcomps"}</definedName>
    <definedName name="wrn.Operations._.Review." hidden="1">{#N/A,#N/A,FALSE,"Proforma Five Yr";#N/A,#N/A,FALSE,"Occ and Rate";#N/A,#N/A,FALSE,"PF Input";#N/A,#N/A,FALSE,"Hotcomps"}</definedName>
    <definedName name="wrn.Ops._.Charlie._.Packet." localSheetId="4" hidden="1">{#N/A,#N/A,FALSE,"Proforma Five Yr";#N/A,#N/A,FALSE,"Occ and Rate";#N/A,#N/A,FALSE,"PF Input";#N/A,#N/A,FALSE,"Ops Summary";#N/A,#N/A,FALSE,"Hotcomps"}</definedName>
    <definedName name="wrn.Ops._.Charlie._.Packet." hidden="1">{#N/A,#N/A,FALSE,"Proforma Five Yr";#N/A,#N/A,FALSE,"Occ and Rate";#N/A,#N/A,FALSE,"PF Input";#N/A,#N/A,FALSE,"Ops Summary";#N/A,#N/A,FALSE,"Hotcomps"}</definedName>
    <definedName name="wrn.PERCENTAGE._.RENT." localSheetId="4" hidden="1">{"PERCENTAGE RENT",#N/A,TRUE,"SCHEDULE B"}</definedName>
    <definedName name="wrn.PERCENTAGE._.RENT." hidden="1">{"PERCENTAGE RENT",#N/A,TRUE,"SCHEDULE B"}</definedName>
    <definedName name="wrn.Phase._.I." localSheetId="4" hidden="1">{#N/A,#N/A,FALSE,"Transaction Summary-DTW";#N/A,#N/A,FALSE,"Proforma Five Yr";#N/A,#N/A,FALSE,"Occ and Rate"}</definedName>
    <definedName name="wrn.Phase._.I." hidden="1">{#N/A,#N/A,FALSE,"Transaction Summary-DTW";#N/A,#N/A,FALSE,"Proforma Five Yr";#N/A,#N/A,FALSE,"Occ and Rate"}</definedName>
    <definedName name="wrn.Presentation." localSheetId="4" hidden="1">{#N/A,#N/A,TRUE,"Summary";"AnnualRentRoll",#N/A,TRUE,"RentRoll";#N/A,#N/A,TRUE,"ExitStratigy";#N/A,#N/A,TRUE,"OperatingAssumptions"}</definedName>
    <definedName name="wrn.Presentation." hidden="1">{#N/A,#N/A,TRUE,"Summary";"AnnualRentRoll",#N/A,TRUE,"RentRoll";#N/A,#N/A,TRUE,"ExitStratigy";#N/A,#N/A,TRUE,"OperatingAssumptions"}</definedName>
    <definedName name="wrn.Print." localSheetId="4" hidden="1">{#N/A,#N/A,FALSE,"Model";#N/A,#N/A,FALSE,"Division"}</definedName>
    <definedName name="wrn.Print." hidden="1">{#N/A,#N/A,FALSE,"Model";#N/A,#N/A,FALSE,"Division"}</definedName>
    <definedName name="wrn.Print._.4." localSheetId="4" hidden="1">{"Outflow 1",#N/A,FALSE,"Outflows-Inflows";"Outflow 2",#N/A,FALSE,"Outflows-Inflows";"Inflow 1",#N/A,FALSE,"Outflows-Inflows";"Inflow 2",#N/A,FALSE,"Outflows-Inflows"}</definedName>
    <definedName name="wrn.Print._.4." hidden="1">{"Outflow 1",#N/A,FALSE,"Outflows-Inflows";"Outflow 2",#N/A,FALSE,"Outflows-Inflows";"Inflow 1",#N/A,FALSE,"Outflows-Inflows";"Inflow 2",#N/A,FALSE,"Outflows-Inflows"}</definedName>
    <definedName name="wrn.Print._.6." localSheetId="4" hidden="1">{"print 1.6",#N/A,FALSE,"Sheet1";"print 2.6",#N/A,FALSE,"Sheet1";"print 3.6",#N/A,FALSE,"Sheet1";"print 4.6",#N/A,FALSE,"Sheet1";"print 5.6",#N/A,FALSE,"Sheet1";"print 6.6",#N/A,FALSE,"Sheet1"}</definedName>
    <definedName name="wrn.Print._.6." hidden="1">{"print 1.6",#N/A,FALSE,"Sheet1";"print 2.6",#N/A,FALSE,"Sheet1";"print 3.6",#N/A,FALSE,"Sheet1";"print 4.6",#N/A,FALSE,"Sheet1";"print 5.6",#N/A,FALSE,"Sheet1";"print 6.6",#N/A,FALSE,"Sheet1"}</definedName>
    <definedName name="wrn.Print._.Entire._.Workbook." localSheetId="4" hidden="1">{"Assumptions",#N/A,TRUE,"Assumptions";"qtrl1",#N/A,TRUE,"Annual Summary";"qtrl2",#N/A,TRUE,"Annual Summary";"qtrl3",#N/A,TRUE,"Annual Summary";"qtrl4",#N/A,TRUE,"QTLY Summary";"qtrl5",#N/A,TRUE,"QTLY Summary";"qtrl6",#N/A,TRUE,"QTLY Summary";"Lot Prices",#N/A,TRUE,"Annual Summary";"Construction Costs",#N/A,TRUE,"Annual Summary";"land1",#N/A,TRUE,"Annual Summary";"land2",#N/A,TRUE,"Annual Summary";"land3",#N/A,TRUE,"Annual Summary";"lot1",#N/A,TRUE,"Annual Summary";"lot2",#N/A,TRUE,"Annual Summary";"Lot3",#N/A,TRUE,"Annual Summary";"lot4",#N/A,TRUE,"Annual Summary";"lot5",#N/A,TRUE,"Annual Summary";"lot6",#N/A,TRUE,"Annual Summary";"lot7",#N/A,TRUE,"Annual Summary";"lot8",#N/A,TRUE,"Annual Summary";"lot9",#N/A,TRUE,"Annual Summary";"lot10",#N/A,TRUE,"Annual Summary";"lot11",#N/A,TRUE,"Annual Summary";"lot12",#N/A,TRUE,"Annual Summary";"lot inventory",#N/A,TRUE,"Annual Summary";"scen1",#N/A,TRUE,"Annual Summary";"scen2",#N/A,TRUE,"Annual Summary";"View1",#N/A,TRUE,"Annual Summary";"View2",#N/A,TRUE,"Annual Summary";"View3",#N/A,TRUE,"Annual Summary";"View4",#N/A,TRUE,"Annual Summary";"View5",#N/A,TRUE,"Annual Summary";"View6",#N/A,TRUE,"Annual Summary";"View7",#N/A,TRUE,"Annual Summary";"View8",#N/A,TRUE,"Annual Summary";"View9",#N/A,TRUE,"Annual Summary";"View10",#N/A,TRUE,"Annual Summary";"View11",#N/A,TRUE,"Annual Summary";"View12",#N/A,TRUE,"Annual Summary";"cot1",#N/A,TRUE,"Annual Summary";"cot2",#N/A,TRUE,"Annual Summary";"cot3",#N/A,TRUE,"Annual Summary"}</definedName>
    <definedName name="wrn.Print._.Entire._.Workbook." hidden="1">{"Assumptions",#N/A,TRUE,"Assumptions";"qtrl1",#N/A,TRUE,"Annual Summary";"qtrl2",#N/A,TRUE,"Annual Summary";"qtrl3",#N/A,TRUE,"Annual Summary";"qtrl4",#N/A,TRUE,"QTLY Summary";"qtrl5",#N/A,TRUE,"QTLY Summary";"qtrl6",#N/A,TRUE,"QTLY Summary";"Lot Prices",#N/A,TRUE,"Annual Summary";"Construction Costs",#N/A,TRUE,"Annual Summary";"land1",#N/A,TRUE,"Annual Summary";"land2",#N/A,TRUE,"Annual Summary";"land3",#N/A,TRUE,"Annual Summary";"lot1",#N/A,TRUE,"Annual Summary";"lot2",#N/A,TRUE,"Annual Summary";"Lot3",#N/A,TRUE,"Annual Summary";"lot4",#N/A,TRUE,"Annual Summary";"lot5",#N/A,TRUE,"Annual Summary";"lot6",#N/A,TRUE,"Annual Summary";"lot7",#N/A,TRUE,"Annual Summary";"lot8",#N/A,TRUE,"Annual Summary";"lot9",#N/A,TRUE,"Annual Summary";"lot10",#N/A,TRUE,"Annual Summary";"lot11",#N/A,TRUE,"Annual Summary";"lot12",#N/A,TRUE,"Annual Summary";"lot inventory",#N/A,TRUE,"Annual Summary";"scen1",#N/A,TRUE,"Annual Summary";"scen2",#N/A,TRUE,"Annual Summary";"View1",#N/A,TRUE,"Annual Summary";"View2",#N/A,TRUE,"Annual Summary";"View3",#N/A,TRUE,"Annual Summary";"View4",#N/A,TRUE,"Annual Summary";"View5",#N/A,TRUE,"Annual Summary";"View6",#N/A,TRUE,"Annual Summary";"View7",#N/A,TRUE,"Annual Summary";"View8",#N/A,TRUE,"Annual Summary";"View9",#N/A,TRUE,"Annual Summary";"View10",#N/A,TRUE,"Annual Summary";"View11",#N/A,TRUE,"Annual Summary";"View12",#N/A,TRUE,"Annual Summary";"cot1",#N/A,TRUE,"Annual Summary";"cot2",#N/A,TRUE,"Annual Summary";"cot3",#N/A,TRUE,"Annual Summary"}</definedName>
    <definedName name="wrn.Print.B" localSheetId="4" hidden="1">{"View1",#N/A,FALSE,"Sheet1";"View2",#N/A,FALSE,"Sheet1"}</definedName>
    <definedName name="wrn.Print.B" hidden="1">{"View1",#N/A,FALSE,"Sheet1";"View2",#N/A,FALSE,"Sheet1"}</definedName>
    <definedName name="wrn.Print1." localSheetId="4" hidden="1">{"Title",#N/A,FALSE,"Title";"Info",#N/A,FALSE,"Title";"Contents",#N/A,FALSE,"Title";"Sec.1",#N/A,FALSE,"Title";"Output1",#N/A,FALSE,"Output";"Sec.2",#N/A,FALSE,"Title";"Graph1",#N/A,FALSE,"Output";"Graph2",#N/A,FALSE,"Output";"Sec.3",#N/A,FALSE,"Title";"Gap1",#N/A,FALSE,"Output";"Sec.4",#N/A,FALSE,"Title";"Model_all",#N/A,FALSE,"Autostrade S.p.A."}</definedName>
    <definedName name="wrn.Print1." hidden="1">{"Title",#N/A,FALSE,"Title";"Info",#N/A,FALSE,"Title";"Contents",#N/A,FALSE,"Title";"Sec.1",#N/A,FALSE,"Title";"Output1",#N/A,FALSE,"Output";"Sec.2",#N/A,FALSE,"Title";"Graph1",#N/A,FALSE,"Output";"Graph2",#N/A,FALSE,"Output";"Sec.3",#N/A,FALSE,"Title";"Gap1",#N/A,FALSE,"Output";"Sec.4",#N/A,FALSE,"Title";"Model_all",#N/A,FALSE,"Autostrade S.p.A."}</definedName>
    <definedName name="wrn.print2" localSheetId="4" hidden="1">{"View1",#N/A,FALSE,"Sheet1";"View2",#N/A,FALSE,"Sheet1"}</definedName>
    <definedName name="wrn.print2" hidden="1">{"View1",#N/A,FALSE,"Sheet1";"View2",#N/A,FALSE,"Sheet1"}</definedName>
    <definedName name="wrn.printb2" localSheetId="4" hidden="1">{"View1",#N/A,FALSE,"Sheet1";"View2",#N/A,FALSE,"Sheet1"}</definedName>
    <definedName name="wrn.printb2" hidden="1">{"View1",#N/A,FALSE,"Sheet1";"View2",#N/A,FALSE,"Sheet1"}</definedName>
    <definedName name="wrn.Prints._.All." localSheetId="4" hidden="1">{"Main",#N/A,FALSE,"Wacker";"Main2",#N/A,FALSE,"Wacker";"Value",#N/A,FALSE,"Wacker";"Sensitivity",#N/A,FALSE,"Wacker";"Paine",#N/A,FALSE,"Wacker";"Quaker",#N/A,FALSE,"Wacker";"Wacker",#N/A,FALSE,"Wacker";"1900",#N/A,FALSE,"Wacker";"1901",#N/A,FALSE,"Wacker"}</definedName>
    <definedName name="wrn.Prints._.All." hidden="1">{"Main",#N/A,FALSE,"Wacker";"Main2",#N/A,FALSE,"Wacker";"Value",#N/A,FALSE,"Wacker";"Sensitivity",#N/A,FALSE,"Wacker";"Paine",#N/A,FALSE,"Wacker";"Quaker",#N/A,FALSE,"Wacker";"Wacker",#N/A,FALSE,"Wacker";"1900",#N/A,FALSE,"Wacker";"1901",#N/A,FALSE,"Wacker"}</definedName>
    <definedName name="wrn.Prints._All.B" localSheetId="4" hidden="1">{"Main",#N/A,FALSE,"Wacker";"Main2",#N/A,FALSE,"Wacker";"Value",#N/A,FALSE,"Wacker";"Sensitivity",#N/A,FALSE,"Wacker";"Paine",#N/A,FALSE,"Wacker";"Quaker",#N/A,FALSE,"Wacker";"Wacker",#N/A,FALSE,"Wacker";"1900",#N/A,FALSE,"Wacker";"1901",#N/A,FALSE,"Wacker"}</definedName>
    <definedName name="wrn.Prints._All.B" hidden="1">{"Main",#N/A,FALSE,"Wacker";"Main2",#N/A,FALSE,"Wacker";"Value",#N/A,FALSE,"Wacker";"Sensitivity",#N/A,FALSE,"Wacker";"Paine",#N/A,FALSE,"Wacker";"Quaker",#N/A,FALSE,"Wacker";"Wacker",#N/A,FALSE,"Wacker";"1900",#N/A,FALSE,"Wacker";"1901",#N/A,FALSE,"Wacker"}</definedName>
    <definedName name="wrn.Proforma._.Review." localSheetId="4" hidden="1">{#N/A,#N/A,FALSE,"Occ and Rate";#N/A,#N/A,FALSE,"PF Input";#N/A,#N/A,FALSE,"Proforma Five Yr";#N/A,#N/A,FALSE,"Hotcomps"}</definedName>
    <definedName name="wrn.Proforma._.Review." hidden="1">{#N/A,#N/A,FALSE,"Occ and Rate";#N/A,#N/A,FALSE,"PF Input";#N/A,#N/A,FALSE,"Proforma Five Yr";#N/A,#N/A,FALSE,"Hotcomps"}</definedName>
    <definedName name="wrn.PropertyInformation." localSheetId="4" hidden="1">{#N/A,#N/A,FALSE,"PropertyInfo"}</definedName>
    <definedName name="wrn.PropertyInformation." hidden="1">{#N/A,#N/A,FALSE,"PropertyInfo"}</definedName>
    <definedName name="wrn.Pulp." localSheetId="4" hidden="1">{"Pulp Production",#N/A,FALSE,"Pulp";"Pulp Earnings",#N/A,FALSE,"Pulp"}</definedName>
    <definedName name="wrn.Pulp." hidden="1">{"Pulp Production",#N/A,FALSE,"Pulp";"Pulp Earnings",#N/A,FALSE,"Pulp"}</definedName>
    <definedName name="wrn.Quarterly._.Summary." localSheetId="4" hidden="1">{"qtrl1",#N/A,TRUE,"Annual Summary";"qtrl2",#N/A,TRUE,"Annual Summary";"qtrl3",#N/A,TRUE,"Annual Summary";"qtrl4",#N/A,TRUE,"QTLY Summary";"qtrl5",#N/A,TRUE,"QTLY Summary";"qtrl6",#N/A,TRUE,"QTLY Summary"}</definedName>
    <definedName name="wrn.Quarterly._.Summary." hidden="1">{"qtrl1",#N/A,TRUE,"Annual Summary";"qtrl2",#N/A,TRUE,"Annual Summary";"qtrl3",#N/A,TRUE,"Annual Summary";"qtrl4",#N/A,TRUE,"QTLY Summary";"qtrl5",#N/A,TRUE,"QTLY Summary";"qtrl6",#N/A,TRUE,"QTLY Summary"}</definedName>
    <definedName name="wrn.RATES." localSheetId="4" hidden="1">{"RATES",#N/A,FALSE,"RECOVERY RATES";"CONTRIBUTIONS",#N/A,FALSE,"RECOVERY RATES";"GLA CATEGORY SUMMARY",#N/A,FALSE,"RECOVERY RATES"}</definedName>
    <definedName name="wrn.RATES." hidden="1">{"RATES",#N/A,FALSE,"RECOVERY RATES";"CONTRIBUTIONS",#N/A,FALSE,"RECOVERY RATES";"GLA CATEGORY SUMMARY",#N/A,FALSE,"RECOVERY RATES"}</definedName>
    <definedName name="wrn.Report." localSheetId="4" hidden="1">{#N/A,#N/A,FALSE,"Summary";#N/A,#N/A,FALSE,"BS";#N/A,#N/A,FALSE,"IS";#N/A,#N/A,FALSE,"CF";#N/A,#N/A,FALSE,"DebtSchedule";#N/A,#N/A,FALSE,"Depreciation";#N/A,#N/A,FALSE,"Taxes";#N/A,#N/A,FALSE,"Assumptions";#N/A,#N/A,FALSE,"Covenants";#N/A,#N/A,FALSE,"Disc CF";#N/A,#N/A,FALSE,"Dividend Discount Model";#N/A,#N/A,FALSE,"PF EPS Impact";#N/A,#N/A,FALSE,"Input";#N/A,#N/A,FALSE,"Cost of Debt";#N/A,#N/A,FALSE,"WACC";#N/A,#N/A,FALSE,"DCF_Assum";#N/A,#N/A,FALSE,"DCF_Check"}</definedName>
    <definedName name="wrn.Report." hidden="1">{#N/A,#N/A,FALSE,"Summary";#N/A,#N/A,FALSE,"BS";#N/A,#N/A,FALSE,"IS";#N/A,#N/A,FALSE,"CF";#N/A,#N/A,FALSE,"DebtSchedule";#N/A,#N/A,FALSE,"Depreciation";#N/A,#N/A,FALSE,"Taxes";#N/A,#N/A,FALSE,"Assumptions";#N/A,#N/A,FALSE,"Covenants";#N/A,#N/A,FALSE,"Disc CF";#N/A,#N/A,FALSE,"Dividend Discount Model";#N/A,#N/A,FALSE,"PF EPS Impact";#N/A,#N/A,FALSE,"Input";#N/A,#N/A,FALSE,"Cost of Debt";#N/A,#N/A,FALSE,"WACC";#N/A,#N/A,FALSE,"DCF_Assum";#N/A,#N/A,FALSE,"DCF_Check"}</definedName>
    <definedName name="wrn.Report1." localSheetId="4" hidden="1">{"Title",#N/A,TRUE,"Title";"Content",#N/A,TRUE,"Title";"Section1",#N/A,TRUE,"Title";"Output1",#N/A,TRUE,"Output";"Section2",#N/A,TRUE,"Title";"Graph1",#N/A,TRUE,"Output";"Section3",#N/A,TRUE,"Title";"Graph2",#N/A,TRUE,"Output";"Section4",#N/A,TRUE,"Title";"Gap1",#N/A,TRUE,"Output";"Section5",#N/A,TRUE,"Title";"Model_all",#N/A,TRUE,"Autostrade S.p.A."}</definedName>
    <definedName name="wrn.Report1." hidden="1">{"Title",#N/A,TRUE,"Title";"Content",#N/A,TRUE,"Title";"Section1",#N/A,TRUE,"Title";"Output1",#N/A,TRUE,"Output";"Section2",#N/A,TRUE,"Title";"Graph1",#N/A,TRUE,"Output";"Section3",#N/A,TRUE,"Title";"Graph2",#N/A,TRUE,"Output";"Section4",#N/A,TRUE,"Title";"Gap1",#N/A,TRUE,"Output";"Section5",#N/A,TRUE,"Title";"Model_all",#N/A,TRUE,"Autostrade S.p.A."}</definedName>
    <definedName name="wrn.RV._.SAR." localSheetId="4" hidden="1">{#N/A,#N/A,FALSE,"COVER";#N/A,#N/A,FALSE,"WEEKLY SUMMARY";"RiverView I",#N/A,FALSE,"EAST TOWER";#N/A,#N/A,FALSE,"WEST TOWER";"Parking",#N/A,FALSE,"EAST TOWER"}</definedName>
    <definedName name="wrn.RV._.SAR." hidden="1">{#N/A,#N/A,FALSE,"COVER";#N/A,#N/A,FALSE,"WEEKLY SUMMARY";"RiverView I",#N/A,FALSE,"EAST TOWER";#N/A,#N/A,FALSE,"WEST TOWER";"Parking",#N/A,FALSE,"EAST TOWER"}</definedName>
    <definedName name="wrn.sales." localSheetId="4" hidden="1">{"sales",#N/A,FALSE,"Sales";"sales existing",#N/A,FALSE,"Sales";"sales rd1",#N/A,FALSE,"Sales";"sales rd2",#N/A,FALSE,"Sales"}</definedName>
    <definedName name="wrn.sales." hidden="1">{"sales",#N/A,FALSE,"Sales";"sales existing",#N/A,FALSE,"Sales";"sales rd1",#N/A,FALSE,"Sales";"sales rd2",#N/A,FALSE,"Sales"}</definedName>
    <definedName name="wrn.Scenario." localSheetId="4" hidden="1">{"scen1",#N/A,FALSE,"Scenarios";"scen2",#N/A,FALSE,"Scenarios"}</definedName>
    <definedName name="wrn.Scenario." hidden="1">{"scen1",#N/A,FALSE,"Scenarios";"scen2",#N/A,FALSE,"Scenarios"}</definedName>
    <definedName name="wrn.SCHAs." localSheetId="4" hidden="1">{"ACCOUNTING COPY",#N/A,FALSE,"SCHEDULE A";"FINANCE COPY",#N/A,FALSE,"SCHEDULE A";"P.L. COPY",#N/A,FALSE,"SCHEDULE A"}</definedName>
    <definedName name="wrn.SCHAs." hidden="1">{"ACCOUNTING COPY",#N/A,FALSE,"SCHEDULE A";"FINANCE COPY",#N/A,FALSE,"SCHEDULE A";"P.L. COPY",#N/A,FALSE,"SCHEDULE A"}</definedName>
    <definedName name="wrn.SCHEDULES._.ABC." localSheetId="4" hidden="1">{#N/A,#N/A,FALSE,"SCHEDULE A";"MINIMUM RENT",#N/A,FALSE,"SCHEDULES B &amp; C";"PERCENTAGE RENT",#N/A,FALSE,"SCHEDULES B &amp; C"}</definedName>
    <definedName name="wrn.SCHEDULES._.ABC." hidden="1">{#N/A,#N/A,FALSE,"SCHEDULE A";"MINIMUM RENT",#N/A,FALSE,"SCHEDULES B &amp; C";"PERCENTAGE RENT",#N/A,FALSE,"SCHEDULES B &amp; C"}</definedName>
    <definedName name="wrn.summary." localSheetId="4" hidden="1">{"financials",#N/A,FALSE,"BASIC"}</definedName>
    <definedName name="wrn.summary." hidden="1">{"financials",#N/A,FALSE,"BASIC"}</definedName>
    <definedName name="wrn.SupplyDemand." localSheetId="4" hidden="1">{"demand",#N/A,FALSE,"Sheet3";"Market Mix",#N/A,FALSE,"Sheet4";"Occ Projection",#N/A,FALSE,"Sheet6"}</definedName>
    <definedName name="wrn.SupplyDemand." hidden="1">{"demand",#N/A,FALSE,"Sheet3";"Market Mix",#N/A,FALSE,"Sheet4";"Occ Projection",#N/A,FALSE,"Sheet6"}</definedName>
    <definedName name="wrn.Template." localSheetId="4" hidden="1">{#N/A,#N/A,FALSE,"1_Executive Summary";#N/A,#N/A,FALSE,"2_Assumptions";#N/A,#N/A,FALSE,"3_Footnotes";#N/A,#N/A,FALSE,"4_Cash Flow";#N/A,#N/A,FALSE,"5_Exp Detail";#N/A,#N/A,FALSE,"6_Residual - Marketing";#N/A,#N/A,FALSE,"7_Residual Matrix";#N/A,#N/A,FALSE,"8_Pricing Matrix";#N/A,#N/A,FALSE,"9_Value Matrix";#N/A,#N/A,FALSE,"10_Vacancy Detail";#N/A,#N/A,FALSE,"12_Expiration Schedule";#N/A,#N/A,FALSE,"13_Exp Analysis Fixed-Var";#N/A,#N/A,FALSE,"14_Existing vs Mkt"}</definedName>
    <definedName name="wrn.Template." hidden="1">{#N/A,#N/A,FALSE,"1_Executive Summary";#N/A,#N/A,FALSE,"2_Assumptions";#N/A,#N/A,FALSE,"3_Footnotes";#N/A,#N/A,FALSE,"4_Cash Flow";#N/A,#N/A,FALSE,"5_Exp Detail";#N/A,#N/A,FALSE,"6_Residual - Marketing";#N/A,#N/A,FALSE,"7_Residual Matrix";#N/A,#N/A,FALSE,"8_Pricing Matrix";#N/A,#N/A,FALSE,"9_Value Matrix";#N/A,#N/A,FALSE,"10_Vacancy Detail";#N/A,#N/A,FALSE,"12_Expiration Schedule";#N/A,#N/A,FALSE,"13_Exp Analysis Fixed-Var";#N/A,#N/A,FALSE,"14_Existing vs Mkt"}</definedName>
    <definedName name="wrn.TEST." localSheetId="4" hidden="1">{#N/A,#N/A,FALSE,"SCHEDULE G"}</definedName>
    <definedName name="wrn.TEST." hidden="1">{#N/A,#N/A,FALSE,"SCHEDULE G"}</definedName>
    <definedName name="wrn.Tycon._.Model." localSheetId="4" hidden="1">{"rtn",#N/A,FALSE,"RTN";"tables",#N/A,FALSE,"RTN";"cf",#N/A,FALSE,"CF";"stats",#N/A,FALSE,"Stats";"prop",#N/A,FALSE,"Prop"}</definedName>
    <definedName name="wrn.Tycon._.Model." hidden="1">{"rtn",#N/A,FALSE,"RTN";"tables",#N/A,FALSE,"RTN";"cf",#N/A,FALSE,"CF";"stats",#N/A,FALSE,"Stats";"prop",#N/A,FALSE,"Prop"}</definedName>
    <definedName name="wrn.valuation." localSheetId="4" hidden="1">{"Page1",#N/A,FALSE,"7979";"Page2",#N/A,FALSE,"7979";"Page3",#N/A,FALSE,"7979"}</definedName>
    <definedName name="wrn.valuation." hidden="1">{"Page1",#N/A,FALSE,"7979";"Page2",#N/A,FALSE,"7979";"Page3",#N/A,FALSE,"7979"}</definedName>
    <definedName name="wrn.Value." localSheetId="4" hidden="1">{#N/A,#N/A,FALSE,"Cashflow Analysis";#N/A,#N/A,FALSE,"Sensitivity Analysis";#N/A,#N/A,FALSE,"PV";#N/A,#N/A,FALSE,"Pro Forma"}</definedName>
    <definedName name="wrn.Value." hidden="1">{#N/A,#N/A,FALSE,"Cashflow Analysis";#N/A,#N/A,FALSE,"Sensitivity Analysis";#N/A,#N/A,FALSE,"PV";#N/A,#N/A,FALSE,"Pro Forma"}</definedName>
    <definedName name="wrnprintall2" localSheetId="4" hidden="1">{"Main",#N/A,FALSE,"Wacker";"Main2",#N/A,FALSE,"Wacker";"Value",#N/A,FALSE,"Wacker";"Sensitivity",#N/A,FALSE,"Wacker";"Paine",#N/A,FALSE,"Wacker";"Quaker",#N/A,FALSE,"Wacker";"Wacker",#N/A,FALSE,"Wacker";"1900",#N/A,FALSE,"Wacker";"1901",#N/A,FALSE,"Wacker"}</definedName>
    <definedName name="wrnprintall2" hidden="1">{"Main",#N/A,FALSE,"Wacker";"Main2",#N/A,FALSE,"Wacker";"Value",#N/A,FALSE,"Wacker";"Sensitivity",#N/A,FALSE,"Wacker";"Paine",#N/A,FALSE,"Wacker";"Quaker",#N/A,FALSE,"Wacker";"Wacker",#N/A,FALSE,"Wacker";"1900",#N/A,FALSE,"Wacker";"1901",#N/A,FALSE,"Wacker"}</definedName>
    <definedName name="wrnprintallb2" localSheetId="4" hidden="1">{"Main",#N/A,FALSE,"Wacker";"Main2",#N/A,FALSE,"Wacker";"Value",#N/A,FALSE,"Wacker";"Sensitivity",#N/A,FALSE,"Wacker";"Paine",#N/A,FALSE,"Wacker";"Quaker",#N/A,FALSE,"Wacker";"Wacker",#N/A,FALSE,"Wacker";"1900",#N/A,FALSE,"Wacker";"1901",#N/A,FALSE,"Wacker"}</definedName>
    <definedName name="wrnprintallb2" hidden="1">{"Main",#N/A,FALSE,"Wacker";"Main2",#N/A,FALSE,"Wacker";"Value",#N/A,FALSE,"Wacker";"Sensitivity",#N/A,FALSE,"Wacker";"Paine",#N/A,FALSE,"Wacker";"Quaker",#N/A,FALSE,"Wacker";"Wacker",#N/A,FALSE,"Wacker";"1900",#N/A,FALSE,"Wacker";"1901",#N/A,FALSE,"Wacker"}</definedName>
    <definedName name="x" localSheetId="4">[12]!x</definedName>
    <definedName name="x">#REF!</definedName>
    <definedName name="xfg" localSheetId="4" hidden="1">{"scen1",#N/A,FALSE,"Scenarios";"scen2",#N/A,FALSE,"Scenarios"}</definedName>
    <definedName name="xfg" hidden="1">{"scen1",#N/A,FALSE,"Scenarios";"scen2",#N/A,FALSE,"Scenarios"}</definedName>
    <definedName name="YearStart1">#REF!</definedName>
    <definedName name="YearStart2" localSheetId="4">#REF!</definedName>
    <definedName name="YearStart2">#REF!</definedName>
    <definedName name="YearStart3" localSheetId="4">#REF!</definedName>
    <definedName name="YearStart3">#REF!</definedName>
    <definedName name="YearStart4" localSheetId="4">#REF!</definedName>
    <definedName name="YearStart4">#REF!</definedName>
    <definedName name="YearStart5" localSheetId="4">#REF!</definedName>
    <definedName name="YearStart5">#REF!</definedName>
    <definedName name="YearStart6" localSheetId="4">#REF!</definedName>
    <definedName name="YearStart6">#REF!</definedName>
    <definedName name="YearStart7" localSheetId="4">#REF!</definedName>
    <definedName name="YearStart7">#REF!</definedName>
    <definedName name="YieldTitle" localSheetId="4">#REF!</definedName>
    <definedName name="YieldTitle">#REF!</definedName>
    <definedName name="YieldTitleAreaCode1" localSheetId="4">#REF!</definedName>
    <definedName name="YieldTitleAreaCode1">#REF!</definedName>
    <definedName name="yy" localSheetId="4">#REF!</definedName>
    <definedName name="yy">#REF!</definedName>
    <definedName name="Z_0E5612F1_1C5C_4147_BE42_908BDE0B1405_.wvu.FilterData" localSheetId="4" hidden="1">#REF!</definedName>
    <definedName name="Z_0E5612F1_1C5C_4147_BE42_908BDE0B1405_.wvu.FilterData" hidden="1">#REF!</definedName>
    <definedName name="Z_0E5612F1_1C5C_4147_BE42_908BDE0B1405_.wvu.PrintTitles" localSheetId="4" hidden="1">#REF!</definedName>
    <definedName name="Z_0E5612F1_1C5C_4147_BE42_908BDE0B1405_.wvu.PrintTitles" hidden="1">#REF!</definedName>
    <definedName name="Z_893D3CDD_E6EC_4FBE_9F4B_7C063AADDAA3_.wvu.FilterData" localSheetId="4" hidden="1">#REF!</definedName>
    <definedName name="Z_893D3CDD_E6EC_4FBE_9F4B_7C063AADDAA3_.wvu.FilterData" hidden="1">#REF!</definedName>
    <definedName name="Z_893D3CDD_E6EC_4FBE_9F4B_7C063AADDAA3_.wvu.PrintTitles" localSheetId="4" hidden="1">#REF!</definedName>
    <definedName name="Z_893D3CDD_E6EC_4FBE_9F4B_7C063AADDAA3_.wvu.PrintTitles" hidden="1">#REF!</definedName>
    <definedName name="Z_893D3CDD_E6EC_4FBE_9F4B_7C063AADDAA3_.wvu.Rows" localSheetId="4" hidden="1">#REF!</definedName>
    <definedName name="Z_893D3CDD_E6EC_4FBE_9F4B_7C063AADDAA3_.wvu.Rows" hidden="1">#REF!</definedName>
    <definedName name="Z_911FCEE4_2CBF_4A90_9E55_ED72CBEECF9A_.wvu.FilterData" localSheetId="4" hidden="1">#REF!</definedName>
    <definedName name="Z_911FCEE4_2CBF_4A90_9E55_ED72CBEECF9A_.wvu.FilterData" hidden="1">#REF!</definedName>
    <definedName name="Z_C4987C22_A4BC_4088_8093_02A2E532FBED_.wvu.FilterData" localSheetId="4" hidden="1">#REF!</definedName>
    <definedName name="Z_C4987C22_A4BC_4088_8093_02A2E532FBED_.wvu.FilterData" hidden="1">#REF!</definedName>
    <definedName name="Z_C4987C22_A4BC_4088_8093_02A2E532FBED_.wvu.PrintTitles" localSheetId="4" hidden="1">#REF!</definedName>
    <definedName name="Z_C4987C22_A4BC_4088_8093_02A2E532FBED_.wvu.PrintTitles" hidden="1">#REF!</definedName>
    <definedName name="Z_F8A287BF_980C_4986_B08C_54EAB9AA17CB_.wvu.FilterData" localSheetId="4" hidden="1">#REF!</definedName>
    <definedName name="Z_F8A287BF_980C_4986_B08C_54EAB9AA17CB_.wvu.FilterData" hidden="1">#REF!</definedName>
    <definedName name="Z_F8A287BF_980C_4986_B08C_54EAB9AA17CB_.wvu.PrintTitles" localSheetId="4" hidden="1">#REF!</definedName>
    <definedName name="Z_F8A287BF_980C_4986_B08C_54EAB9AA17CB_.wvu.PrintTitles" hidden="1">#REF!</definedName>
    <definedName name="zxcv" localSheetId="4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45" i="35" l="1"/>
  <c r="M86" i="32"/>
  <c r="M87" i="32" s="1"/>
  <c r="N88" i="32"/>
  <c r="C101" i="32"/>
  <c r="T18" i="35"/>
  <c r="E36" i="35"/>
  <c r="E38" i="35"/>
  <c r="E40" i="35"/>
  <c r="F23" i="35"/>
  <c r="E32" i="35"/>
  <c r="AS88" i="32"/>
  <c r="M63" i="32"/>
  <c r="M85" i="32"/>
  <c r="M58" i="32"/>
  <c r="J81" i="32"/>
  <c r="K81" i="32"/>
  <c r="M83" i="32"/>
  <c r="M88" i="32" s="1"/>
  <c r="M81" i="32"/>
  <c r="N57" i="32"/>
  <c r="N63" i="32"/>
  <c r="M57" i="32"/>
  <c r="E37" i="35"/>
  <c r="C33" i="32"/>
  <c r="M33" i="32" s="1"/>
  <c r="C56" i="32"/>
  <c r="AS56" i="32"/>
  <c r="C53" i="32"/>
  <c r="M4" i="35"/>
  <c r="K32" i="35"/>
  <c r="K24" i="35"/>
  <c r="K28" i="35"/>
  <c r="K27" i="35"/>
  <c r="F31" i="35"/>
  <c r="K23" i="35"/>
  <c r="N28" i="39"/>
  <c r="J14" i="39" s="1"/>
  <c r="C57" i="32" l="1"/>
  <c r="Z9" i="35"/>
  <c r="Z11" i="35"/>
  <c r="Z12" i="35"/>
  <c r="Y7" i="35"/>
  <c r="Z7" i="35" s="1"/>
  <c r="Y9" i="35"/>
  <c r="Y10" i="35"/>
  <c r="Z10" i="35" s="1"/>
  <c r="Y11" i="35"/>
  <c r="Y12" i="35"/>
  <c r="X5" i="35"/>
  <c r="Y5" i="35" s="1"/>
  <c r="Z5" i="35" s="1"/>
  <c r="X6" i="35"/>
  <c r="Y6" i="35" s="1"/>
  <c r="Z6" i="35" s="1"/>
  <c r="X7" i="35"/>
  <c r="X8" i="35"/>
  <c r="Y8" i="35" s="1"/>
  <c r="Z8" i="35" s="1"/>
  <c r="X9" i="35"/>
  <c r="X10" i="35"/>
  <c r="X11" i="35"/>
  <c r="X12" i="35"/>
  <c r="X13" i="35"/>
  <c r="Y13" i="35" s="1"/>
  <c r="Z13" i="35" s="1"/>
  <c r="T5" i="35"/>
  <c r="T6" i="35"/>
  <c r="T7" i="35"/>
  <c r="T8" i="35"/>
  <c r="T9" i="35"/>
  <c r="T10" i="35"/>
  <c r="T11" i="35"/>
  <c r="T12" i="35"/>
  <c r="T13" i="35"/>
  <c r="P14" i="35"/>
  <c r="T14" i="35" s="1"/>
  <c r="V14" i="35" s="1"/>
  <c r="H9" i="39"/>
  <c r="P4" i="35" s="1"/>
  <c r="H8" i="39"/>
  <c r="H5" i="35"/>
  <c r="H6" i="35"/>
  <c r="H7" i="35"/>
  <c r="H8" i="35"/>
  <c r="H9" i="35"/>
  <c r="H10" i="35"/>
  <c r="H11" i="35"/>
  <c r="H12" i="35"/>
  <c r="H13" i="35"/>
  <c r="I14" i="35"/>
  <c r="H14" i="35" s="1"/>
  <c r="E14" i="35"/>
  <c r="E4" i="35"/>
  <c r="E22" i="39"/>
  <c r="E21" i="39"/>
  <c r="X14" i="35" l="1"/>
  <c r="Y14" i="35"/>
  <c r="Z14" i="35" s="1"/>
  <c r="F450" i="39"/>
  <c r="E17" i="39" s="1"/>
  <c r="C450" i="39"/>
  <c r="J448" i="39"/>
  <c r="J449" i="39"/>
  <c r="J447" i="39"/>
  <c r="I449" i="39"/>
  <c r="I448" i="39"/>
  <c r="I447" i="39"/>
  <c r="I450" i="39" l="1"/>
  <c r="J450" i="39"/>
  <c r="H450" i="39" s="1"/>
  <c r="H5" i="39" s="1"/>
  <c r="F28" i="39" l="1"/>
  <c r="E16" i="39" s="1"/>
  <c r="L442" i="39"/>
  <c r="G442" i="39"/>
  <c r="H442" i="39" s="1"/>
  <c r="I442" i="39" s="1"/>
  <c r="J442" i="39" s="1"/>
  <c r="L441" i="39"/>
  <c r="G441" i="39"/>
  <c r="H441" i="39" s="1"/>
  <c r="I441" i="39" s="1"/>
  <c r="J441" i="39" s="1"/>
  <c r="L440" i="39"/>
  <c r="G440" i="39"/>
  <c r="H440" i="39" s="1"/>
  <c r="I440" i="39" s="1"/>
  <c r="J440" i="39" s="1"/>
  <c r="L439" i="39"/>
  <c r="G439" i="39"/>
  <c r="H439" i="39" s="1"/>
  <c r="I439" i="39" s="1"/>
  <c r="J439" i="39" s="1"/>
  <c r="L438" i="39"/>
  <c r="G438" i="39"/>
  <c r="H438" i="39" s="1"/>
  <c r="I438" i="39" s="1"/>
  <c r="J438" i="39" s="1"/>
  <c r="L437" i="39"/>
  <c r="G437" i="39"/>
  <c r="H437" i="39" s="1"/>
  <c r="I437" i="39" s="1"/>
  <c r="J437" i="39" s="1"/>
  <c r="L436" i="39"/>
  <c r="G436" i="39"/>
  <c r="H436" i="39" s="1"/>
  <c r="I436" i="39" s="1"/>
  <c r="J436" i="39" s="1"/>
  <c r="L435" i="39"/>
  <c r="H435" i="39"/>
  <c r="I435" i="39" s="1"/>
  <c r="J435" i="39" s="1"/>
  <c r="G435" i="39"/>
  <c r="L434" i="39"/>
  <c r="G434" i="39"/>
  <c r="H434" i="39" s="1"/>
  <c r="I434" i="39" s="1"/>
  <c r="J434" i="39" s="1"/>
  <c r="L433" i="39"/>
  <c r="G433" i="39"/>
  <c r="H433" i="39" s="1"/>
  <c r="I433" i="39" s="1"/>
  <c r="J433" i="39" s="1"/>
  <c r="L432" i="39"/>
  <c r="G432" i="39"/>
  <c r="H432" i="39" s="1"/>
  <c r="I432" i="39" s="1"/>
  <c r="J432" i="39" s="1"/>
  <c r="L431" i="39"/>
  <c r="G431" i="39"/>
  <c r="H431" i="39" s="1"/>
  <c r="I431" i="39" s="1"/>
  <c r="J431" i="39" s="1"/>
  <c r="L430" i="39"/>
  <c r="G430" i="39"/>
  <c r="H430" i="39" s="1"/>
  <c r="I430" i="39" s="1"/>
  <c r="J430" i="39" s="1"/>
  <c r="L429" i="39"/>
  <c r="G429" i="39"/>
  <c r="H429" i="39" s="1"/>
  <c r="I429" i="39" s="1"/>
  <c r="J429" i="39" s="1"/>
  <c r="L428" i="39"/>
  <c r="G428" i="39"/>
  <c r="H428" i="39" s="1"/>
  <c r="I428" i="39" s="1"/>
  <c r="J428" i="39" s="1"/>
  <c r="L427" i="39"/>
  <c r="G427" i="39"/>
  <c r="H427" i="39" s="1"/>
  <c r="I427" i="39" s="1"/>
  <c r="J427" i="39" s="1"/>
  <c r="L426" i="39"/>
  <c r="G426" i="39"/>
  <c r="H426" i="39" s="1"/>
  <c r="I426" i="39" s="1"/>
  <c r="J426" i="39" s="1"/>
  <c r="L425" i="39"/>
  <c r="G425" i="39"/>
  <c r="H425" i="39" s="1"/>
  <c r="I425" i="39" s="1"/>
  <c r="J425" i="39" s="1"/>
  <c r="L424" i="39"/>
  <c r="G424" i="39"/>
  <c r="H424" i="39" s="1"/>
  <c r="I424" i="39" s="1"/>
  <c r="J424" i="39" s="1"/>
  <c r="L423" i="39"/>
  <c r="G423" i="39"/>
  <c r="H423" i="39" s="1"/>
  <c r="I423" i="39" s="1"/>
  <c r="J423" i="39" s="1"/>
  <c r="L422" i="39"/>
  <c r="G422" i="39"/>
  <c r="H422" i="39" s="1"/>
  <c r="I422" i="39" s="1"/>
  <c r="J422" i="39" s="1"/>
  <c r="L421" i="39"/>
  <c r="G421" i="39"/>
  <c r="H421" i="39" s="1"/>
  <c r="I421" i="39" s="1"/>
  <c r="J421" i="39" s="1"/>
  <c r="L420" i="39"/>
  <c r="G420" i="39"/>
  <c r="H420" i="39" s="1"/>
  <c r="I420" i="39" s="1"/>
  <c r="J420" i="39" s="1"/>
  <c r="L419" i="39"/>
  <c r="G419" i="39"/>
  <c r="H419" i="39" s="1"/>
  <c r="I419" i="39" s="1"/>
  <c r="J419" i="39" s="1"/>
  <c r="L418" i="39"/>
  <c r="G418" i="39"/>
  <c r="H418" i="39" s="1"/>
  <c r="I418" i="39" s="1"/>
  <c r="J418" i="39" s="1"/>
  <c r="L417" i="39"/>
  <c r="G417" i="39"/>
  <c r="H417" i="39" s="1"/>
  <c r="I417" i="39" s="1"/>
  <c r="J417" i="39" s="1"/>
  <c r="L416" i="39"/>
  <c r="G416" i="39"/>
  <c r="H416" i="39" s="1"/>
  <c r="I416" i="39" s="1"/>
  <c r="J416" i="39" s="1"/>
  <c r="L415" i="39"/>
  <c r="G415" i="39"/>
  <c r="H415" i="39" s="1"/>
  <c r="I415" i="39" s="1"/>
  <c r="J415" i="39" s="1"/>
  <c r="L414" i="39"/>
  <c r="G414" i="39"/>
  <c r="H414" i="39" s="1"/>
  <c r="I414" i="39" s="1"/>
  <c r="J414" i="39" s="1"/>
  <c r="L413" i="39"/>
  <c r="G413" i="39"/>
  <c r="H413" i="39" s="1"/>
  <c r="I413" i="39" s="1"/>
  <c r="J413" i="39" s="1"/>
  <c r="L412" i="39"/>
  <c r="G412" i="39"/>
  <c r="H412" i="39" s="1"/>
  <c r="I412" i="39" s="1"/>
  <c r="J412" i="39" s="1"/>
  <c r="L411" i="39"/>
  <c r="G411" i="39"/>
  <c r="H411" i="39" s="1"/>
  <c r="I411" i="39" s="1"/>
  <c r="J411" i="39" s="1"/>
  <c r="L410" i="39"/>
  <c r="G410" i="39"/>
  <c r="H410" i="39" s="1"/>
  <c r="I410" i="39" s="1"/>
  <c r="J410" i="39" s="1"/>
  <c r="L409" i="39"/>
  <c r="G409" i="39"/>
  <c r="H409" i="39" s="1"/>
  <c r="I409" i="39" s="1"/>
  <c r="J409" i="39" s="1"/>
  <c r="L408" i="39"/>
  <c r="G408" i="39"/>
  <c r="H408" i="39" s="1"/>
  <c r="I408" i="39" s="1"/>
  <c r="J408" i="39" s="1"/>
  <c r="L407" i="39"/>
  <c r="G407" i="39"/>
  <c r="H407" i="39" s="1"/>
  <c r="I407" i="39" s="1"/>
  <c r="J407" i="39" s="1"/>
  <c r="L406" i="39"/>
  <c r="G406" i="39"/>
  <c r="H406" i="39" s="1"/>
  <c r="I406" i="39" s="1"/>
  <c r="J406" i="39" s="1"/>
  <c r="L405" i="39"/>
  <c r="G405" i="39"/>
  <c r="H405" i="39" s="1"/>
  <c r="I405" i="39" s="1"/>
  <c r="J405" i="39" s="1"/>
  <c r="L404" i="39"/>
  <c r="G404" i="39"/>
  <c r="H404" i="39" s="1"/>
  <c r="I404" i="39" s="1"/>
  <c r="J404" i="39" s="1"/>
  <c r="L403" i="39"/>
  <c r="G403" i="39"/>
  <c r="H403" i="39" s="1"/>
  <c r="I403" i="39" s="1"/>
  <c r="J403" i="39" s="1"/>
  <c r="L402" i="39"/>
  <c r="G402" i="39"/>
  <c r="H402" i="39" s="1"/>
  <c r="I402" i="39" s="1"/>
  <c r="J402" i="39" s="1"/>
  <c r="L401" i="39"/>
  <c r="G401" i="39"/>
  <c r="H401" i="39" s="1"/>
  <c r="I401" i="39" s="1"/>
  <c r="J401" i="39" s="1"/>
  <c r="L400" i="39"/>
  <c r="G400" i="39"/>
  <c r="H400" i="39" s="1"/>
  <c r="I400" i="39" s="1"/>
  <c r="J400" i="39" s="1"/>
  <c r="L399" i="39"/>
  <c r="G399" i="39"/>
  <c r="H399" i="39" s="1"/>
  <c r="I399" i="39" s="1"/>
  <c r="J399" i="39" s="1"/>
  <c r="L398" i="39"/>
  <c r="G398" i="39"/>
  <c r="H398" i="39" s="1"/>
  <c r="I398" i="39" s="1"/>
  <c r="J398" i="39" s="1"/>
  <c r="L397" i="39"/>
  <c r="G397" i="39"/>
  <c r="H397" i="39" s="1"/>
  <c r="I397" i="39" s="1"/>
  <c r="J397" i="39" s="1"/>
  <c r="L396" i="39"/>
  <c r="G396" i="39"/>
  <c r="H396" i="39" s="1"/>
  <c r="I396" i="39" s="1"/>
  <c r="J396" i="39" s="1"/>
  <c r="L395" i="39"/>
  <c r="G395" i="39"/>
  <c r="H395" i="39" s="1"/>
  <c r="I395" i="39" s="1"/>
  <c r="J395" i="39" s="1"/>
  <c r="L394" i="39"/>
  <c r="G394" i="39"/>
  <c r="H394" i="39" s="1"/>
  <c r="I394" i="39" s="1"/>
  <c r="J394" i="39" s="1"/>
  <c r="L393" i="39"/>
  <c r="G393" i="39"/>
  <c r="H393" i="39" s="1"/>
  <c r="I393" i="39" s="1"/>
  <c r="J393" i="39" s="1"/>
  <c r="L392" i="39"/>
  <c r="G392" i="39"/>
  <c r="H392" i="39" s="1"/>
  <c r="I392" i="39" s="1"/>
  <c r="J392" i="39" s="1"/>
  <c r="L391" i="39"/>
  <c r="G391" i="39"/>
  <c r="H391" i="39" s="1"/>
  <c r="I391" i="39" s="1"/>
  <c r="J391" i="39" s="1"/>
  <c r="L390" i="39"/>
  <c r="G390" i="39"/>
  <c r="H390" i="39" s="1"/>
  <c r="I390" i="39" s="1"/>
  <c r="J390" i="39" s="1"/>
  <c r="L389" i="39"/>
  <c r="G389" i="39"/>
  <c r="H389" i="39" s="1"/>
  <c r="I389" i="39" s="1"/>
  <c r="J389" i="39" s="1"/>
  <c r="L388" i="39"/>
  <c r="G388" i="39"/>
  <c r="H388" i="39" s="1"/>
  <c r="I388" i="39" s="1"/>
  <c r="J388" i="39" s="1"/>
  <c r="L387" i="39"/>
  <c r="G387" i="39"/>
  <c r="H387" i="39" s="1"/>
  <c r="I387" i="39" s="1"/>
  <c r="J387" i="39" s="1"/>
  <c r="L386" i="39"/>
  <c r="G386" i="39"/>
  <c r="H386" i="39" s="1"/>
  <c r="I386" i="39" s="1"/>
  <c r="J386" i="39" s="1"/>
  <c r="L385" i="39"/>
  <c r="G385" i="39"/>
  <c r="H385" i="39" s="1"/>
  <c r="I385" i="39" s="1"/>
  <c r="J385" i="39" s="1"/>
  <c r="L384" i="39"/>
  <c r="G384" i="39"/>
  <c r="H384" i="39" s="1"/>
  <c r="I384" i="39" s="1"/>
  <c r="J384" i="39" s="1"/>
  <c r="L383" i="39"/>
  <c r="G383" i="39"/>
  <c r="H383" i="39" s="1"/>
  <c r="I383" i="39" s="1"/>
  <c r="J383" i="39" s="1"/>
  <c r="L382" i="39"/>
  <c r="G382" i="39"/>
  <c r="H382" i="39" s="1"/>
  <c r="I382" i="39" s="1"/>
  <c r="J382" i="39" s="1"/>
  <c r="L381" i="39"/>
  <c r="G381" i="39"/>
  <c r="H381" i="39" s="1"/>
  <c r="I381" i="39" s="1"/>
  <c r="J381" i="39" s="1"/>
  <c r="L380" i="39"/>
  <c r="G380" i="39"/>
  <c r="H380" i="39" s="1"/>
  <c r="I380" i="39" s="1"/>
  <c r="J380" i="39" s="1"/>
  <c r="L379" i="39"/>
  <c r="G379" i="39"/>
  <c r="H379" i="39" s="1"/>
  <c r="I379" i="39" s="1"/>
  <c r="J379" i="39" s="1"/>
  <c r="L378" i="39"/>
  <c r="G378" i="39"/>
  <c r="H378" i="39" s="1"/>
  <c r="I378" i="39" s="1"/>
  <c r="J378" i="39" s="1"/>
  <c r="L377" i="39"/>
  <c r="G377" i="39"/>
  <c r="H377" i="39" s="1"/>
  <c r="I377" i="39" s="1"/>
  <c r="J377" i="39" s="1"/>
  <c r="L376" i="39"/>
  <c r="G376" i="39"/>
  <c r="H376" i="39" s="1"/>
  <c r="I376" i="39" s="1"/>
  <c r="J376" i="39" s="1"/>
  <c r="L375" i="39"/>
  <c r="G375" i="39"/>
  <c r="H375" i="39" s="1"/>
  <c r="I375" i="39" s="1"/>
  <c r="J375" i="39" s="1"/>
  <c r="L374" i="39"/>
  <c r="G374" i="39"/>
  <c r="H374" i="39" s="1"/>
  <c r="I374" i="39" s="1"/>
  <c r="J374" i="39" s="1"/>
  <c r="L373" i="39"/>
  <c r="G373" i="39"/>
  <c r="H373" i="39" s="1"/>
  <c r="I373" i="39" s="1"/>
  <c r="J373" i="39" s="1"/>
  <c r="L372" i="39"/>
  <c r="G372" i="39"/>
  <c r="H372" i="39" s="1"/>
  <c r="I372" i="39" s="1"/>
  <c r="J372" i="39" s="1"/>
  <c r="L371" i="39"/>
  <c r="G371" i="39"/>
  <c r="H371" i="39" s="1"/>
  <c r="I371" i="39" s="1"/>
  <c r="J371" i="39" s="1"/>
  <c r="L370" i="39"/>
  <c r="G370" i="39"/>
  <c r="H370" i="39" s="1"/>
  <c r="I370" i="39" s="1"/>
  <c r="J370" i="39" s="1"/>
  <c r="L369" i="39"/>
  <c r="G369" i="39"/>
  <c r="H369" i="39" s="1"/>
  <c r="I369" i="39" s="1"/>
  <c r="J369" i="39" s="1"/>
  <c r="L368" i="39"/>
  <c r="G368" i="39"/>
  <c r="H368" i="39" s="1"/>
  <c r="I368" i="39" s="1"/>
  <c r="J368" i="39" s="1"/>
  <c r="L367" i="39"/>
  <c r="G367" i="39"/>
  <c r="H367" i="39" s="1"/>
  <c r="I367" i="39" s="1"/>
  <c r="J367" i="39" s="1"/>
  <c r="L366" i="39"/>
  <c r="G366" i="39"/>
  <c r="H366" i="39" s="1"/>
  <c r="I366" i="39" s="1"/>
  <c r="J366" i="39" s="1"/>
  <c r="L365" i="39"/>
  <c r="G365" i="39"/>
  <c r="H365" i="39" s="1"/>
  <c r="I365" i="39" s="1"/>
  <c r="J365" i="39" s="1"/>
  <c r="L364" i="39"/>
  <c r="G364" i="39"/>
  <c r="H364" i="39" s="1"/>
  <c r="I364" i="39" s="1"/>
  <c r="J364" i="39" s="1"/>
  <c r="L363" i="39"/>
  <c r="G363" i="39"/>
  <c r="H363" i="39" s="1"/>
  <c r="I363" i="39" s="1"/>
  <c r="J363" i="39" s="1"/>
  <c r="L362" i="39"/>
  <c r="G362" i="39"/>
  <c r="H362" i="39" s="1"/>
  <c r="I362" i="39" s="1"/>
  <c r="J362" i="39" s="1"/>
  <c r="L361" i="39"/>
  <c r="G361" i="39"/>
  <c r="H361" i="39" s="1"/>
  <c r="I361" i="39" s="1"/>
  <c r="J361" i="39" s="1"/>
  <c r="L360" i="39"/>
  <c r="G360" i="39"/>
  <c r="H360" i="39" s="1"/>
  <c r="I360" i="39" s="1"/>
  <c r="J360" i="39" s="1"/>
  <c r="L359" i="39"/>
  <c r="G359" i="39"/>
  <c r="H359" i="39" s="1"/>
  <c r="I359" i="39" s="1"/>
  <c r="J359" i="39" s="1"/>
  <c r="L358" i="39"/>
  <c r="G358" i="39"/>
  <c r="H358" i="39" s="1"/>
  <c r="I358" i="39" s="1"/>
  <c r="J358" i="39" s="1"/>
  <c r="L357" i="39"/>
  <c r="G357" i="39"/>
  <c r="H357" i="39" s="1"/>
  <c r="I357" i="39" s="1"/>
  <c r="J357" i="39" s="1"/>
  <c r="L356" i="39"/>
  <c r="G356" i="39"/>
  <c r="H356" i="39" s="1"/>
  <c r="I356" i="39" s="1"/>
  <c r="J356" i="39" s="1"/>
  <c r="L355" i="39"/>
  <c r="G355" i="39"/>
  <c r="H355" i="39" s="1"/>
  <c r="I355" i="39" s="1"/>
  <c r="J355" i="39" s="1"/>
  <c r="L354" i="39"/>
  <c r="G354" i="39"/>
  <c r="H354" i="39" s="1"/>
  <c r="I354" i="39" s="1"/>
  <c r="J354" i="39" s="1"/>
  <c r="L353" i="39"/>
  <c r="G353" i="39"/>
  <c r="H353" i="39" s="1"/>
  <c r="I353" i="39" s="1"/>
  <c r="J353" i="39" s="1"/>
  <c r="L352" i="39"/>
  <c r="G352" i="39"/>
  <c r="H352" i="39" s="1"/>
  <c r="I352" i="39" s="1"/>
  <c r="J352" i="39" s="1"/>
  <c r="L351" i="39"/>
  <c r="G351" i="39"/>
  <c r="H351" i="39" s="1"/>
  <c r="I351" i="39" s="1"/>
  <c r="J351" i="39" s="1"/>
  <c r="L350" i="39"/>
  <c r="G350" i="39"/>
  <c r="H350" i="39" s="1"/>
  <c r="I350" i="39" s="1"/>
  <c r="J350" i="39" s="1"/>
  <c r="L349" i="39"/>
  <c r="G349" i="39"/>
  <c r="H349" i="39" s="1"/>
  <c r="I349" i="39" s="1"/>
  <c r="J349" i="39" s="1"/>
  <c r="L348" i="39"/>
  <c r="G348" i="39"/>
  <c r="H348" i="39" s="1"/>
  <c r="I348" i="39" s="1"/>
  <c r="J348" i="39" s="1"/>
  <c r="L347" i="39"/>
  <c r="G347" i="39"/>
  <c r="H347" i="39" s="1"/>
  <c r="I347" i="39" s="1"/>
  <c r="J347" i="39" s="1"/>
  <c r="L346" i="39"/>
  <c r="G346" i="39"/>
  <c r="H346" i="39" s="1"/>
  <c r="I346" i="39" s="1"/>
  <c r="J346" i="39" s="1"/>
  <c r="L345" i="39"/>
  <c r="G345" i="39"/>
  <c r="H345" i="39" s="1"/>
  <c r="I345" i="39" s="1"/>
  <c r="J345" i="39" s="1"/>
  <c r="L344" i="39"/>
  <c r="G344" i="39"/>
  <c r="H344" i="39" s="1"/>
  <c r="I344" i="39" s="1"/>
  <c r="J344" i="39" s="1"/>
  <c r="L343" i="39"/>
  <c r="G343" i="39"/>
  <c r="H343" i="39" s="1"/>
  <c r="I343" i="39" s="1"/>
  <c r="J343" i="39" s="1"/>
  <c r="L342" i="39"/>
  <c r="G342" i="39"/>
  <c r="H342" i="39" s="1"/>
  <c r="I342" i="39" s="1"/>
  <c r="J342" i="39" s="1"/>
  <c r="L341" i="39"/>
  <c r="G341" i="39"/>
  <c r="H341" i="39" s="1"/>
  <c r="I341" i="39" s="1"/>
  <c r="J341" i="39" s="1"/>
  <c r="L340" i="39"/>
  <c r="G340" i="39"/>
  <c r="H340" i="39" s="1"/>
  <c r="I340" i="39" s="1"/>
  <c r="J340" i="39" s="1"/>
  <c r="L339" i="39"/>
  <c r="G339" i="39"/>
  <c r="H339" i="39" s="1"/>
  <c r="I339" i="39" s="1"/>
  <c r="J339" i="39" s="1"/>
  <c r="L338" i="39"/>
  <c r="G338" i="39"/>
  <c r="H338" i="39" s="1"/>
  <c r="I338" i="39" s="1"/>
  <c r="J338" i="39" s="1"/>
  <c r="L337" i="39"/>
  <c r="G337" i="39"/>
  <c r="H337" i="39" s="1"/>
  <c r="I337" i="39" s="1"/>
  <c r="J337" i="39" s="1"/>
  <c r="L336" i="39"/>
  <c r="G336" i="39"/>
  <c r="H336" i="39" s="1"/>
  <c r="I336" i="39" s="1"/>
  <c r="J336" i="39" s="1"/>
  <c r="L335" i="39"/>
  <c r="G335" i="39"/>
  <c r="H335" i="39" s="1"/>
  <c r="I335" i="39" s="1"/>
  <c r="J335" i="39" s="1"/>
  <c r="L334" i="39"/>
  <c r="G334" i="39"/>
  <c r="H334" i="39" s="1"/>
  <c r="I334" i="39" s="1"/>
  <c r="J334" i="39" s="1"/>
  <c r="L333" i="39"/>
  <c r="G333" i="39"/>
  <c r="H333" i="39" s="1"/>
  <c r="I333" i="39" s="1"/>
  <c r="J333" i="39" s="1"/>
  <c r="L332" i="39"/>
  <c r="G332" i="39"/>
  <c r="H332" i="39" s="1"/>
  <c r="I332" i="39" s="1"/>
  <c r="J332" i="39" s="1"/>
  <c r="L331" i="39"/>
  <c r="G331" i="39"/>
  <c r="H331" i="39" s="1"/>
  <c r="I331" i="39" s="1"/>
  <c r="J331" i="39" s="1"/>
  <c r="L330" i="39"/>
  <c r="G330" i="39"/>
  <c r="H330" i="39" s="1"/>
  <c r="I330" i="39" s="1"/>
  <c r="J330" i="39" s="1"/>
  <c r="L329" i="39"/>
  <c r="G329" i="39"/>
  <c r="H329" i="39" s="1"/>
  <c r="I329" i="39" s="1"/>
  <c r="J329" i="39" s="1"/>
  <c r="L328" i="39"/>
  <c r="G328" i="39"/>
  <c r="H328" i="39" s="1"/>
  <c r="I328" i="39" s="1"/>
  <c r="J328" i="39" s="1"/>
  <c r="L327" i="39"/>
  <c r="G327" i="39"/>
  <c r="H327" i="39" s="1"/>
  <c r="I327" i="39" s="1"/>
  <c r="J327" i="39" s="1"/>
  <c r="L326" i="39"/>
  <c r="G326" i="39"/>
  <c r="H326" i="39" s="1"/>
  <c r="I326" i="39" s="1"/>
  <c r="J326" i="39" s="1"/>
  <c r="L325" i="39"/>
  <c r="G325" i="39"/>
  <c r="H325" i="39" s="1"/>
  <c r="I325" i="39" s="1"/>
  <c r="J325" i="39" s="1"/>
  <c r="L324" i="39"/>
  <c r="G324" i="39"/>
  <c r="H324" i="39" s="1"/>
  <c r="I324" i="39" s="1"/>
  <c r="J324" i="39" s="1"/>
  <c r="L323" i="39"/>
  <c r="G323" i="39"/>
  <c r="H323" i="39" s="1"/>
  <c r="I323" i="39" s="1"/>
  <c r="J323" i="39" s="1"/>
  <c r="L322" i="39"/>
  <c r="G322" i="39"/>
  <c r="H322" i="39" s="1"/>
  <c r="I322" i="39" s="1"/>
  <c r="J322" i="39" s="1"/>
  <c r="L321" i="39"/>
  <c r="G321" i="39"/>
  <c r="H321" i="39" s="1"/>
  <c r="I321" i="39" s="1"/>
  <c r="J321" i="39" s="1"/>
  <c r="L320" i="39"/>
  <c r="G320" i="39"/>
  <c r="H320" i="39" s="1"/>
  <c r="I320" i="39" s="1"/>
  <c r="J320" i="39" s="1"/>
  <c r="L319" i="39"/>
  <c r="G319" i="39"/>
  <c r="H319" i="39" s="1"/>
  <c r="I319" i="39" s="1"/>
  <c r="J319" i="39" s="1"/>
  <c r="L318" i="39"/>
  <c r="G318" i="39"/>
  <c r="H318" i="39" s="1"/>
  <c r="I318" i="39" s="1"/>
  <c r="J318" i="39" s="1"/>
  <c r="L317" i="39"/>
  <c r="G317" i="39"/>
  <c r="H317" i="39" s="1"/>
  <c r="I317" i="39" s="1"/>
  <c r="J317" i="39" s="1"/>
  <c r="L316" i="39"/>
  <c r="G316" i="39"/>
  <c r="H316" i="39" s="1"/>
  <c r="I316" i="39" s="1"/>
  <c r="J316" i="39" s="1"/>
  <c r="L315" i="39"/>
  <c r="G315" i="39"/>
  <c r="H315" i="39" s="1"/>
  <c r="I315" i="39" s="1"/>
  <c r="J315" i="39" s="1"/>
  <c r="L314" i="39"/>
  <c r="G314" i="39"/>
  <c r="H314" i="39" s="1"/>
  <c r="I314" i="39" s="1"/>
  <c r="J314" i="39" s="1"/>
  <c r="L313" i="39"/>
  <c r="G313" i="39"/>
  <c r="H313" i="39" s="1"/>
  <c r="I313" i="39" s="1"/>
  <c r="J313" i="39" s="1"/>
  <c r="L312" i="39"/>
  <c r="G312" i="39"/>
  <c r="H312" i="39" s="1"/>
  <c r="I312" i="39" s="1"/>
  <c r="J312" i="39" s="1"/>
  <c r="L311" i="39"/>
  <c r="G311" i="39"/>
  <c r="H311" i="39" s="1"/>
  <c r="I311" i="39" s="1"/>
  <c r="J311" i="39" s="1"/>
  <c r="L310" i="39"/>
  <c r="G310" i="39"/>
  <c r="H310" i="39" s="1"/>
  <c r="I310" i="39" s="1"/>
  <c r="J310" i="39" s="1"/>
  <c r="L309" i="39"/>
  <c r="G309" i="39"/>
  <c r="H309" i="39" s="1"/>
  <c r="I309" i="39" s="1"/>
  <c r="J309" i="39" s="1"/>
  <c r="L308" i="39"/>
  <c r="G308" i="39"/>
  <c r="H308" i="39" s="1"/>
  <c r="I308" i="39" s="1"/>
  <c r="J308" i="39" s="1"/>
  <c r="L307" i="39"/>
  <c r="G307" i="39"/>
  <c r="H307" i="39" s="1"/>
  <c r="I307" i="39" s="1"/>
  <c r="J307" i="39" s="1"/>
  <c r="L306" i="39"/>
  <c r="G306" i="39"/>
  <c r="H306" i="39" s="1"/>
  <c r="I306" i="39" s="1"/>
  <c r="J306" i="39" s="1"/>
  <c r="L305" i="39"/>
  <c r="G305" i="39"/>
  <c r="H305" i="39" s="1"/>
  <c r="I305" i="39" s="1"/>
  <c r="J305" i="39" s="1"/>
  <c r="L304" i="39"/>
  <c r="G304" i="39"/>
  <c r="H304" i="39" s="1"/>
  <c r="I304" i="39" s="1"/>
  <c r="J304" i="39" s="1"/>
  <c r="L303" i="39"/>
  <c r="G303" i="39"/>
  <c r="H303" i="39" s="1"/>
  <c r="I303" i="39" s="1"/>
  <c r="J303" i="39" s="1"/>
  <c r="L302" i="39"/>
  <c r="G302" i="39"/>
  <c r="H302" i="39" s="1"/>
  <c r="I302" i="39" s="1"/>
  <c r="J302" i="39" s="1"/>
  <c r="L301" i="39"/>
  <c r="G301" i="39"/>
  <c r="H301" i="39" s="1"/>
  <c r="I301" i="39" s="1"/>
  <c r="J301" i="39" s="1"/>
  <c r="L300" i="39"/>
  <c r="G300" i="39"/>
  <c r="H300" i="39" s="1"/>
  <c r="I300" i="39" s="1"/>
  <c r="J300" i="39" s="1"/>
  <c r="L299" i="39"/>
  <c r="G299" i="39"/>
  <c r="H299" i="39" s="1"/>
  <c r="I299" i="39" s="1"/>
  <c r="J299" i="39" s="1"/>
  <c r="L298" i="39"/>
  <c r="G298" i="39"/>
  <c r="H298" i="39" s="1"/>
  <c r="I298" i="39" s="1"/>
  <c r="J298" i="39" s="1"/>
  <c r="L297" i="39"/>
  <c r="G297" i="39"/>
  <c r="H297" i="39" s="1"/>
  <c r="I297" i="39" s="1"/>
  <c r="J297" i="39" s="1"/>
  <c r="L296" i="39"/>
  <c r="G296" i="39"/>
  <c r="H296" i="39" s="1"/>
  <c r="I296" i="39" s="1"/>
  <c r="J296" i="39" s="1"/>
  <c r="L295" i="39"/>
  <c r="G295" i="39"/>
  <c r="H295" i="39" s="1"/>
  <c r="I295" i="39" s="1"/>
  <c r="J295" i="39" s="1"/>
  <c r="L294" i="39"/>
  <c r="G294" i="39"/>
  <c r="H294" i="39" s="1"/>
  <c r="I294" i="39" s="1"/>
  <c r="J294" i="39" s="1"/>
  <c r="L293" i="39"/>
  <c r="H293" i="39"/>
  <c r="I293" i="39" s="1"/>
  <c r="J293" i="39" s="1"/>
  <c r="G293" i="39"/>
  <c r="L292" i="39"/>
  <c r="G292" i="39"/>
  <c r="H292" i="39" s="1"/>
  <c r="I292" i="39" s="1"/>
  <c r="J292" i="39" s="1"/>
  <c r="L291" i="39"/>
  <c r="G291" i="39"/>
  <c r="H291" i="39" s="1"/>
  <c r="I291" i="39" s="1"/>
  <c r="J291" i="39" s="1"/>
  <c r="L290" i="39"/>
  <c r="G290" i="39"/>
  <c r="H290" i="39" s="1"/>
  <c r="I290" i="39" s="1"/>
  <c r="J290" i="39" s="1"/>
  <c r="L289" i="39"/>
  <c r="G289" i="39"/>
  <c r="H289" i="39" s="1"/>
  <c r="I289" i="39" s="1"/>
  <c r="J289" i="39" s="1"/>
  <c r="L288" i="39"/>
  <c r="G288" i="39"/>
  <c r="H288" i="39" s="1"/>
  <c r="I288" i="39" s="1"/>
  <c r="J288" i="39" s="1"/>
  <c r="L287" i="39"/>
  <c r="G287" i="39"/>
  <c r="H287" i="39" s="1"/>
  <c r="I287" i="39" s="1"/>
  <c r="J287" i="39" s="1"/>
  <c r="L286" i="39"/>
  <c r="G286" i="39"/>
  <c r="H286" i="39" s="1"/>
  <c r="I286" i="39" s="1"/>
  <c r="J286" i="39" s="1"/>
  <c r="L285" i="39"/>
  <c r="G285" i="39"/>
  <c r="H285" i="39" s="1"/>
  <c r="I285" i="39" s="1"/>
  <c r="J285" i="39" s="1"/>
  <c r="L284" i="39"/>
  <c r="G284" i="39"/>
  <c r="H284" i="39" s="1"/>
  <c r="I284" i="39" s="1"/>
  <c r="J284" i="39" s="1"/>
  <c r="L283" i="39"/>
  <c r="G283" i="39"/>
  <c r="H283" i="39" s="1"/>
  <c r="I283" i="39" s="1"/>
  <c r="J283" i="39" s="1"/>
  <c r="L282" i="39"/>
  <c r="G282" i="39"/>
  <c r="H282" i="39" s="1"/>
  <c r="I282" i="39" s="1"/>
  <c r="J282" i="39" s="1"/>
  <c r="L281" i="39"/>
  <c r="G281" i="39"/>
  <c r="H281" i="39" s="1"/>
  <c r="I281" i="39" s="1"/>
  <c r="J281" i="39" s="1"/>
  <c r="L280" i="39"/>
  <c r="G280" i="39"/>
  <c r="H280" i="39" s="1"/>
  <c r="I280" i="39" s="1"/>
  <c r="J280" i="39" s="1"/>
  <c r="L279" i="39"/>
  <c r="G279" i="39"/>
  <c r="H279" i="39" s="1"/>
  <c r="I279" i="39" s="1"/>
  <c r="J279" i="39" s="1"/>
  <c r="L278" i="39"/>
  <c r="G278" i="39"/>
  <c r="H278" i="39" s="1"/>
  <c r="I278" i="39" s="1"/>
  <c r="J278" i="39" s="1"/>
  <c r="L277" i="39"/>
  <c r="G277" i="39"/>
  <c r="H277" i="39" s="1"/>
  <c r="I277" i="39" s="1"/>
  <c r="J277" i="39" s="1"/>
  <c r="L276" i="39"/>
  <c r="G276" i="39"/>
  <c r="H276" i="39" s="1"/>
  <c r="I276" i="39" s="1"/>
  <c r="J276" i="39" s="1"/>
  <c r="L275" i="39"/>
  <c r="G275" i="39"/>
  <c r="H275" i="39" s="1"/>
  <c r="I275" i="39" s="1"/>
  <c r="J275" i="39" s="1"/>
  <c r="L274" i="39"/>
  <c r="G274" i="39"/>
  <c r="H274" i="39" s="1"/>
  <c r="I274" i="39" s="1"/>
  <c r="J274" i="39" s="1"/>
  <c r="L273" i="39"/>
  <c r="G273" i="39"/>
  <c r="H273" i="39" s="1"/>
  <c r="I273" i="39" s="1"/>
  <c r="J273" i="39" s="1"/>
  <c r="L272" i="39"/>
  <c r="G272" i="39"/>
  <c r="H272" i="39" s="1"/>
  <c r="I272" i="39" s="1"/>
  <c r="J272" i="39" s="1"/>
  <c r="L271" i="39"/>
  <c r="G271" i="39"/>
  <c r="H271" i="39" s="1"/>
  <c r="I271" i="39" s="1"/>
  <c r="J271" i="39" s="1"/>
  <c r="L270" i="39"/>
  <c r="G270" i="39"/>
  <c r="H270" i="39" s="1"/>
  <c r="I270" i="39" s="1"/>
  <c r="J270" i="39" s="1"/>
  <c r="L269" i="39"/>
  <c r="G269" i="39"/>
  <c r="H269" i="39" s="1"/>
  <c r="I269" i="39" s="1"/>
  <c r="J269" i="39" s="1"/>
  <c r="L268" i="39"/>
  <c r="G268" i="39"/>
  <c r="H268" i="39" s="1"/>
  <c r="I268" i="39" s="1"/>
  <c r="J268" i="39" s="1"/>
  <c r="L267" i="39"/>
  <c r="G267" i="39"/>
  <c r="H267" i="39" s="1"/>
  <c r="I267" i="39" s="1"/>
  <c r="J267" i="39" s="1"/>
  <c r="L266" i="39"/>
  <c r="G266" i="39"/>
  <c r="H266" i="39" s="1"/>
  <c r="I266" i="39" s="1"/>
  <c r="J266" i="39" s="1"/>
  <c r="L265" i="39"/>
  <c r="G265" i="39"/>
  <c r="H265" i="39" s="1"/>
  <c r="I265" i="39" s="1"/>
  <c r="J265" i="39" s="1"/>
  <c r="L264" i="39"/>
  <c r="G264" i="39"/>
  <c r="H264" i="39" s="1"/>
  <c r="I264" i="39" s="1"/>
  <c r="J264" i="39" s="1"/>
  <c r="L263" i="39"/>
  <c r="G263" i="39"/>
  <c r="H263" i="39" s="1"/>
  <c r="I263" i="39" s="1"/>
  <c r="J263" i="39" s="1"/>
  <c r="L262" i="39"/>
  <c r="G262" i="39"/>
  <c r="H262" i="39" s="1"/>
  <c r="I262" i="39" s="1"/>
  <c r="J262" i="39" s="1"/>
  <c r="L261" i="39"/>
  <c r="G261" i="39"/>
  <c r="H261" i="39" s="1"/>
  <c r="I261" i="39" s="1"/>
  <c r="J261" i="39" s="1"/>
  <c r="L260" i="39"/>
  <c r="G260" i="39"/>
  <c r="H260" i="39" s="1"/>
  <c r="I260" i="39" s="1"/>
  <c r="J260" i="39" s="1"/>
  <c r="L259" i="39"/>
  <c r="G259" i="39"/>
  <c r="H259" i="39" s="1"/>
  <c r="I259" i="39" s="1"/>
  <c r="J259" i="39" s="1"/>
  <c r="L258" i="39"/>
  <c r="G258" i="39"/>
  <c r="H258" i="39" s="1"/>
  <c r="I258" i="39" s="1"/>
  <c r="J258" i="39" s="1"/>
  <c r="L257" i="39"/>
  <c r="G257" i="39"/>
  <c r="H257" i="39" s="1"/>
  <c r="I257" i="39" s="1"/>
  <c r="J257" i="39" s="1"/>
  <c r="L256" i="39"/>
  <c r="G256" i="39"/>
  <c r="H256" i="39" s="1"/>
  <c r="I256" i="39" s="1"/>
  <c r="J256" i="39" s="1"/>
  <c r="L255" i="39"/>
  <c r="G255" i="39"/>
  <c r="H255" i="39" s="1"/>
  <c r="I255" i="39" s="1"/>
  <c r="J255" i="39" s="1"/>
  <c r="L254" i="39"/>
  <c r="G254" i="39"/>
  <c r="H254" i="39" s="1"/>
  <c r="I254" i="39" s="1"/>
  <c r="J254" i="39" s="1"/>
  <c r="L253" i="39"/>
  <c r="G253" i="39"/>
  <c r="H253" i="39" s="1"/>
  <c r="I253" i="39" s="1"/>
  <c r="J253" i="39" s="1"/>
  <c r="L252" i="39"/>
  <c r="G252" i="39"/>
  <c r="H252" i="39" s="1"/>
  <c r="I252" i="39" s="1"/>
  <c r="J252" i="39" s="1"/>
  <c r="L251" i="39"/>
  <c r="G251" i="39"/>
  <c r="H251" i="39" s="1"/>
  <c r="I251" i="39" s="1"/>
  <c r="J251" i="39" s="1"/>
  <c r="L250" i="39"/>
  <c r="G250" i="39"/>
  <c r="H250" i="39" s="1"/>
  <c r="I250" i="39" s="1"/>
  <c r="J250" i="39" s="1"/>
  <c r="L249" i="39"/>
  <c r="G249" i="39"/>
  <c r="H249" i="39" s="1"/>
  <c r="I249" i="39" s="1"/>
  <c r="J249" i="39" s="1"/>
  <c r="L248" i="39"/>
  <c r="G248" i="39"/>
  <c r="H248" i="39" s="1"/>
  <c r="I248" i="39" s="1"/>
  <c r="J248" i="39" s="1"/>
  <c r="L247" i="39"/>
  <c r="G247" i="39"/>
  <c r="H247" i="39" s="1"/>
  <c r="I247" i="39" s="1"/>
  <c r="J247" i="39" s="1"/>
  <c r="L246" i="39"/>
  <c r="I246" i="39"/>
  <c r="J246" i="39" s="1"/>
  <c r="G246" i="39"/>
  <c r="H246" i="39" s="1"/>
  <c r="L245" i="39"/>
  <c r="G245" i="39"/>
  <c r="H245" i="39" s="1"/>
  <c r="I245" i="39" s="1"/>
  <c r="J245" i="39" s="1"/>
  <c r="L244" i="39"/>
  <c r="G244" i="39"/>
  <c r="H244" i="39" s="1"/>
  <c r="I244" i="39" s="1"/>
  <c r="J244" i="39" s="1"/>
  <c r="L243" i="39"/>
  <c r="G243" i="39"/>
  <c r="H243" i="39" s="1"/>
  <c r="I243" i="39" s="1"/>
  <c r="J243" i="39" s="1"/>
  <c r="L242" i="39"/>
  <c r="G242" i="39"/>
  <c r="H242" i="39" s="1"/>
  <c r="I242" i="39" s="1"/>
  <c r="J242" i="39" s="1"/>
  <c r="L241" i="39"/>
  <c r="G241" i="39"/>
  <c r="H241" i="39" s="1"/>
  <c r="I241" i="39" s="1"/>
  <c r="J241" i="39" s="1"/>
  <c r="L240" i="39"/>
  <c r="G240" i="39"/>
  <c r="H240" i="39" s="1"/>
  <c r="I240" i="39" s="1"/>
  <c r="J240" i="39" s="1"/>
  <c r="L239" i="39"/>
  <c r="G239" i="39"/>
  <c r="H239" i="39" s="1"/>
  <c r="I239" i="39" s="1"/>
  <c r="J239" i="39" s="1"/>
  <c r="L238" i="39"/>
  <c r="G238" i="39"/>
  <c r="H238" i="39" s="1"/>
  <c r="I238" i="39" s="1"/>
  <c r="J238" i="39" s="1"/>
  <c r="L237" i="39"/>
  <c r="G237" i="39"/>
  <c r="H237" i="39" s="1"/>
  <c r="I237" i="39" s="1"/>
  <c r="J237" i="39" s="1"/>
  <c r="L236" i="39"/>
  <c r="G236" i="39"/>
  <c r="H236" i="39" s="1"/>
  <c r="I236" i="39" s="1"/>
  <c r="J236" i="39" s="1"/>
  <c r="L235" i="39"/>
  <c r="G235" i="39"/>
  <c r="H235" i="39" s="1"/>
  <c r="I235" i="39" s="1"/>
  <c r="J235" i="39" s="1"/>
  <c r="L234" i="39"/>
  <c r="G234" i="39"/>
  <c r="H234" i="39" s="1"/>
  <c r="I234" i="39" s="1"/>
  <c r="J234" i="39" s="1"/>
  <c r="L233" i="39"/>
  <c r="G233" i="39"/>
  <c r="H233" i="39" s="1"/>
  <c r="I233" i="39" s="1"/>
  <c r="J233" i="39" s="1"/>
  <c r="L232" i="39"/>
  <c r="G232" i="39"/>
  <c r="H232" i="39" s="1"/>
  <c r="I232" i="39" s="1"/>
  <c r="J232" i="39" s="1"/>
  <c r="L231" i="39"/>
  <c r="G231" i="39"/>
  <c r="H231" i="39" s="1"/>
  <c r="I231" i="39" s="1"/>
  <c r="J231" i="39" s="1"/>
  <c r="L230" i="39"/>
  <c r="G230" i="39"/>
  <c r="H230" i="39" s="1"/>
  <c r="I230" i="39" s="1"/>
  <c r="J230" i="39" s="1"/>
  <c r="L229" i="39"/>
  <c r="G229" i="39"/>
  <c r="H229" i="39" s="1"/>
  <c r="I229" i="39" s="1"/>
  <c r="J229" i="39" s="1"/>
  <c r="L228" i="39"/>
  <c r="G228" i="39"/>
  <c r="H228" i="39" s="1"/>
  <c r="I228" i="39" s="1"/>
  <c r="J228" i="39" s="1"/>
  <c r="L227" i="39"/>
  <c r="G227" i="39"/>
  <c r="H227" i="39" s="1"/>
  <c r="I227" i="39" s="1"/>
  <c r="J227" i="39" s="1"/>
  <c r="L226" i="39"/>
  <c r="G226" i="39"/>
  <c r="H226" i="39" s="1"/>
  <c r="I226" i="39" s="1"/>
  <c r="J226" i="39" s="1"/>
  <c r="L225" i="39"/>
  <c r="G225" i="39"/>
  <c r="H225" i="39" s="1"/>
  <c r="I225" i="39" s="1"/>
  <c r="J225" i="39" s="1"/>
  <c r="L224" i="39"/>
  <c r="G224" i="39"/>
  <c r="H224" i="39" s="1"/>
  <c r="I224" i="39" s="1"/>
  <c r="J224" i="39" s="1"/>
  <c r="L223" i="39"/>
  <c r="G223" i="39"/>
  <c r="H223" i="39" s="1"/>
  <c r="I223" i="39" s="1"/>
  <c r="J223" i="39" s="1"/>
  <c r="L222" i="39"/>
  <c r="G222" i="39"/>
  <c r="H222" i="39" s="1"/>
  <c r="I222" i="39" s="1"/>
  <c r="J222" i="39" s="1"/>
  <c r="L221" i="39"/>
  <c r="G221" i="39"/>
  <c r="H221" i="39" s="1"/>
  <c r="I221" i="39" s="1"/>
  <c r="J221" i="39" s="1"/>
  <c r="L220" i="39"/>
  <c r="G220" i="39"/>
  <c r="H220" i="39" s="1"/>
  <c r="I220" i="39" s="1"/>
  <c r="J220" i="39" s="1"/>
  <c r="L219" i="39"/>
  <c r="G219" i="39"/>
  <c r="H219" i="39" s="1"/>
  <c r="I219" i="39" s="1"/>
  <c r="J219" i="39" s="1"/>
  <c r="L218" i="39"/>
  <c r="G218" i="39"/>
  <c r="H218" i="39" s="1"/>
  <c r="I218" i="39" s="1"/>
  <c r="J218" i="39" s="1"/>
  <c r="L217" i="39"/>
  <c r="G217" i="39"/>
  <c r="H217" i="39" s="1"/>
  <c r="I217" i="39" s="1"/>
  <c r="J217" i="39" s="1"/>
  <c r="L216" i="39"/>
  <c r="G216" i="39"/>
  <c r="H216" i="39" s="1"/>
  <c r="I216" i="39" s="1"/>
  <c r="J216" i="39" s="1"/>
  <c r="L215" i="39"/>
  <c r="G215" i="39"/>
  <c r="H215" i="39" s="1"/>
  <c r="I215" i="39" s="1"/>
  <c r="J215" i="39" s="1"/>
  <c r="L214" i="39"/>
  <c r="G214" i="39"/>
  <c r="H214" i="39" s="1"/>
  <c r="I214" i="39" s="1"/>
  <c r="J214" i="39" s="1"/>
  <c r="L213" i="39"/>
  <c r="G213" i="39"/>
  <c r="H213" i="39" s="1"/>
  <c r="I213" i="39" s="1"/>
  <c r="J213" i="39" s="1"/>
  <c r="L212" i="39"/>
  <c r="G212" i="39"/>
  <c r="H212" i="39" s="1"/>
  <c r="I212" i="39" s="1"/>
  <c r="J212" i="39" s="1"/>
  <c r="L211" i="39"/>
  <c r="G211" i="39"/>
  <c r="H211" i="39" s="1"/>
  <c r="I211" i="39" s="1"/>
  <c r="J211" i="39" s="1"/>
  <c r="L210" i="39"/>
  <c r="G210" i="39"/>
  <c r="H210" i="39" s="1"/>
  <c r="I210" i="39" s="1"/>
  <c r="J210" i="39" s="1"/>
  <c r="L209" i="39"/>
  <c r="G209" i="39"/>
  <c r="H209" i="39" s="1"/>
  <c r="I209" i="39" s="1"/>
  <c r="J209" i="39" s="1"/>
  <c r="L208" i="39"/>
  <c r="G208" i="39"/>
  <c r="H208" i="39" s="1"/>
  <c r="I208" i="39" s="1"/>
  <c r="J208" i="39" s="1"/>
  <c r="L207" i="39"/>
  <c r="G207" i="39"/>
  <c r="H207" i="39" s="1"/>
  <c r="I207" i="39" s="1"/>
  <c r="J207" i="39" s="1"/>
  <c r="L206" i="39"/>
  <c r="G206" i="39"/>
  <c r="H206" i="39" s="1"/>
  <c r="I206" i="39" s="1"/>
  <c r="J206" i="39" s="1"/>
  <c r="L205" i="39"/>
  <c r="G205" i="39"/>
  <c r="H205" i="39" s="1"/>
  <c r="I205" i="39" s="1"/>
  <c r="J205" i="39" s="1"/>
  <c r="L204" i="39"/>
  <c r="G204" i="39"/>
  <c r="H204" i="39" s="1"/>
  <c r="I204" i="39" s="1"/>
  <c r="J204" i="39" s="1"/>
  <c r="L203" i="39"/>
  <c r="G203" i="39"/>
  <c r="H203" i="39" s="1"/>
  <c r="I203" i="39" s="1"/>
  <c r="J203" i="39" s="1"/>
  <c r="L202" i="39"/>
  <c r="G202" i="39"/>
  <c r="H202" i="39" s="1"/>
  <c r="I202" i="39" s="1"/>
  <c r="J202" i="39" s="1"/>
  <c r="L201" i="39"/>
  <c r="G201" i="39"/>
  <c r="H201" i="39" s="1"/>
  <c r="I201" i="39" s="1"/>
  <c r="J201" i="39" s="1"/>
  <c r="L200" i="39"/>
  <c r="G200" i="39"/>
  <c r="H200" i="39" s="1"/>
  <c r="I200" i="39" s="1"/>
  <c r="J200" i="39" s="1"/>
  <c r="L199" i="39"/>
  <c r="G199" i="39"/>
  <c r="H199" i="39" s="1"/>
  <c r="I199" i="39" s="1"/>
  <c r="J199" i="39" s="1"/>
  <c r="L198" i="39"/>
  <c r="G198" i="39"/>
  <c r="H198" i="39" s="1"/>
  <c r="I198" i="39" s="1"/>
  <c r="J198" i="39" s="1"/>
  <c r="L197" i="39"/>
  <c r="G197" i="39"/>
  <c r="H197" i="39" s="1"/>
  <c r="I197" i="39" s="1"/>
  <c r="J197" i="39" s="1"/>
  <c r="L196" i="39"/>
  <c r="G196" i="39"/>
  <c r="H196" i="39" s="1"/>
  <c r="I196" i="39" s="1"/>
  <c r="J196" i="39" s="1"/>
  <c r="L195" i="39"/>
  <c r="G195" i="39"/>
  <c r="H195" i="39" s="1"/>
  <c r="I195" i="39" s="1"/>
  <c r="J195" i="39" s="1"/>
  <c r="L194" i="39"/>
  <c r="G194" i="39"/>
  <c r="H194" i="39" s="1"/>
  <c r="I194" i="39" s="1"/>
  <c r="J194" i="39" s="1"/>
  <c r="L193" i="39"/>
  <c r="G193" i="39"/>
  <c r="H193" i="39" s="1"/>
  <c r="I193" i="39" s="1"/>
  <c r="J193" i="39" s="1"/>
  <c r="L192" i="39"/>
  <c r="G192" i="39"/>
  <c r="H192" i="39" s="1"/>
  <c r="I192" i="39" s="1"/>
  <c r="J192" i="39" s="1"/>
  <c r="L191" i="39"/>
  <c r="G191" i="39"/>
  <c r="H191" i="39" s="1"/>
  <c r="I191" i="39" s="1"/>
  <c r="J191" i="39" s="1"/>
  <c r="L190" i="39"/>
  <c r="G190" i="39"/>
  <c r="H190" i="39" s="1"/>
  <c r="I190" i="39" s="1"/>
  <c r="J190" i="39" s="1"/>
  <c r="L189" i="39"/>
  <c r="G189" i="39"/>
  <c r="H189" i="39" s="1"/>
  <c r="I189" i="39" s="1"/>
  <c r="J189" i="39" s="1"/>
  <c r="L188" i="39"/>
  <c r="G188" i="39"/>
  <c r="H188" i="39" s="1"/>
  <c r="I188" i="39" s="1"/>
  <c r="J188" i="39" s="1"/>
  <c r="L187" i="39"/>
  <c r="G187" i="39"/>
  <c r="H187" i="39" s="1"/>
  <c r="I187" i="39" s="1"/>
  <c r="J187" i="39" s="1"/>
  <c r="L186" i="39"/>
  <c r="G186" i="39"/>
  <c r="H186" i="39" s="1"/>
  <c r="I186" i="39" s="1"/>
  <c r="J186" i="39" s="1"/>
  <c r="L185" i="39"/>
  <c r="G185" i="39"/>
  <c r="H185" i="39" s="1"/>
  <c r="I185" i="39" s="1"/>
  <c r="J185" i="39" s="1"/>
  <c r="L184" i="39"/>
  <c r="G184" i="39"/>
  <c r="H184" i="39" s="1"/>
  <c r="I184" i="39" s="1"/>
  <c r="J184" i="39" s="1"/>
  <c r="L183" i="39"/>
  <c r="G183" i="39"/>
  <c r="H183" i="39" s="1"/>
  <c r="I183" i="39" s="1"/>
  <c r="J183" i="39" s="1"/>
  <c r="L182" i="39"/>
  <c r="G182" i="39"/>
  <c r="H182" i="39" s="1"/>
  <c r="I182" i="39" s="1"/>
  <c r="J182" i="39" s="1"/>
  <c r="L181" i="39"/>
  <c r="G181" i="39"/>
  <c r="H181" i="39" s="1"/>
  <c r="I181" i="39" s="1"/>
  <c r="J181" i="39" s="1"/>
  <c r="L180" i="39"/>
  <c r="G180" i="39"/>
  <c r="H180" i="39" s="1"/>
  <c r="I180" i="39" s="1"/>
  <c r="J180" i="39" s="1"/>
  <c r="N179" i="39"/>
  <c r="L179" i="39"/>
  <c r="G179" i="39"/>
  <c r="H179" i="39" s="1"/>
  <c r="I179" i="39" s="1"/>
  <c r="J179" i="39" s="1"/>
  <c r="N178" i="39"/>
  <c r="L178" i="39"/>
  <c r="G178" i="39"/>
  <c r="H178" i="39" s="1"/>
  <c r="I178" i="39" s="1"/>
  <c r="J178" i="39" s="1"/>
  <c r="N177" i="39"/>
  <c r="L177" i="39"/>
  <c r="G177" i="39"/>
  <c r="H177" i="39" s="1"/>
  <c r="I177" i="39" s="1"/>
  <c r="J177" i="39" s="1"/>
  <c r="N176" i="39"/>
  <c r="L176" i="39"/>
  <c r="G176" i="39"/>
  <c r="H176" i="39" s="1"/>
  <c r="I176" i="39" s="1"/>
  <c r="J176" i="39" s="1"/>
  <c r="N175" i="39"/>
  <c r="L175" i="39"/>
  <c r="G175" i="39"/>
  <c r="H175" i="39" s="1"/>
  <c r="I175" i="39" s="1"/>
  <c r="J175" i="39" s="1"/>
  <c r="N174" i="39"/>
  <c r="L174" i="39"/>
  <c r="G174" i="39"/>
  <c r="H174" i="39" s="1"/>
  <c r="I174" i="39" s="1"/>
  <c r="J174" i="39" s="1"/>
  <c r="N173" i="39"/>
  <c r="L173" i="39"/>
  <c r="G173" i="39"/>
  <c r="H173" i="39" s="1"/>
  <c r="I173" i="39" s="1"/>
  <c r="J173" i="39" s="1"/>
  <c r="N172" i="39"/>
  <c r="L172" i="39"/>
  <c r="G172" i="39"/>
  <c r="H172" i="39" s="1"/>
  <c r="I172" i="39" s="1"/>
  <c r="J172" i="39" s="1"/>
  <c r="N171" i="39"/>
  <c r="L171" i="39"/>
  <c r="G171" i="39"/>
  <c r="H171" i="39" s="1"/>
  <c r="I171" i="39" s="1"/>
  <c r="J171" i="39" s="1"/>
  <c r="N170" i="39"/>
  <c r="L170" i="39"/>
  <c r="G170" i="39"/>
  <c r="H170" i="39" s="1"/>
  <c r="I170" i="39" s="1"/>
  <c r="J170" i="39" s="1"/>
  <c r="N169" i="39"/>
  <c r="L169" i="39"/>
  <c r="G169" i="39"/>
  <c r="H169" i="39" s="1"/>
  <c r="I169" i="39" s="1"/>
  <c r="J169" i="39" s="1"/>
  <c r="N168" i="39"/>
  <c r="L168" i="39"/>
  <c r="G168" i="39"/>
  <c r="H168" i="39" s="1"/>
  <c r="I168" i="39" s="1"/>
  <c r="J168" i="39" s="1"/>
  <c r="N167" i="39"/>
  <c r="L167" i="39"/>
  <c r="G167" i="39"/>
  <c r="H167" i="39" s="1"/>
  <c r="I167" i="39" s="1"/>
  <c r="J167" i="39" s="1"/>
  <c r="N166" i="39"/>
  <c r="L166" i="39"/>
  <c r="G166" i="39"/>
  <c r="H166" i="39" s="1"/>
  <c r="I166" i="39" s="1"/>
  <c r="J166" i="39" s="1"/>
  <c r="N165" i="39"/>
  <c r="L165" i="39"/>
  <c r="G165" i="39"/>
  <c r="H165" i="39" s="1"/>
  <c r="I165" i="39" s="1"/>
  <c r="J165" i="39" s="1"/>
  <c r="N164" i="39"/>
  <c r="L164" i="39"/>
  <c r="G164" i="39"/>
  <c r="H164" i="39" s="1"/>
  <c r="I164" i="39" s="1"/>
  <c r="J164" i="39" s="1"/>
  <c r="N163" i="39"/>
  <c r="L163" i="39"/>
  <c r="G163" i="39"/>
  <c r="H163" i="39" s="1"/>
  <c r="I163" i="39" s="1"/>
  <c r="J163" i="39" s="1"/>
  <c r="L162" i="39"/>
  <c r="G162" i="39"/>
  <c r="H162" i="39" s="1"/>
  <c r="I162" i="39" s="1"/>
  <c r="J162" i="39" s="1"/>
  <c r="N161" i="39"/>
  <c r="L161" i="39"/>
  <c r="G161" i="39"/>
  <c r="H161" i="39" s="1"/>
  <c r="I161" i="39" s="1"/>
  <c r="J161" i="39" s="1"/>
  <c r="N160" i="39"/>
  <c r="L160" i="39"/>
  <c r="G160" i="39"/>
  <c r="H160" i="39" s="1"/>
  <c r="I160" i="39" s="1"/>
  <c r="J160" i="39" s="1"/>
  <c r="N159" i="39"/>
  <c r="L159" i="39"/>
  <c r="G159" i="39"/>
  <c r="H159" i="39" s="1"/>
  <c r="I159" i="39" s="1"/>
  <c r="J159" i="39" s="1"/>
  <c r="N158" i="39"/>
  <c r="L158" i="39"/>
  <c r="G158" i="39"/>
  <c r="H158" i="39" s="1"/>
  <c r="I158" i="39" s="1"/>
  <c r="J158" i="39" s="1"/>
  <c r="N157" i="39"/>
  <c r="L157" i="39"/>
  <c r="G157" i="39"/>
  <c r="H157" i="39" s="1"/>
  <c r="I157" i="39" s="1"/>
  <c r="J157" i="39" s="1"/>
  <c r="N156" i="39"/>
  <c r="L156" i="39"/>
  <c r="G156" i="39"/>
  <c r="H156" i="39" s="1"/>
  <c r="I156" i="39" s="1"/>
  <c r="J156" i="39" s="1"/>
  <c r="N155" i="39"/>
  <c r="L155" i="39"/>
  <c r="G155" i="39"/>
  <c r="H155" i="39" s="1"/>
  <c r="I155" i="39" s="1"/>
  <c r="J155" i="39" s="1"/>
  <c r="N154" i="39"/>
  <c r="L154" i="39"/>
  <c r="G154" i="39"/>
  <c r="H154" i="39" s="1"/>
  <c r="I154" i="39" s="1"/>
  <c r="J154" i="39" s="1"/>
  <c r="N153" i="39"/>
  <c r="L153" i="39"/>
  <c r="G153" i="39"/>
  <c r="H153" i="39" s="1"/>
  <c r="I153" i="39" s="1"/>
  <c r="J153" i="39" s="1"/>
  <c r="N152" i="39"/>
  <c r="L152" i="39"/>
  <c r="G152" i="39"/>
  <c r="H152" i="39" s="1"/>
  <c r="I152" i="39" s="1"/>
  <c r="J152" i="39" s="1"/>
  <c r="N151" i="39"/>
  <c r="L151" i="39"/>
  <c r="G151" i="39"/>
  <c r="H151" i="39" s="1"/>
  <c r="I151" i="39" s="1"/>
  <c r="J151" i="39" s="1"/>
  <c r="N150" i="39"/>
  <c r="L150" i="39"/>
  <c r="G150" i="39"/>
  <c r="H150" i="39" s="1"/>
  <c r="I150" i="39" s="1"/>
  <c r="J150" i="39" s="1"/>
  <c r="N149" i="39"/>
  <c r="L149" i="39"/>
  <c r="G149" i="39"/>
  <c r="H149" i="39" s="1"/>
  <c r="I149" i="39" s="1"/>
  <c r="J149" i="39" s="1"/>
  <c r="N148" i="39"/>
  <c r="L148" i="39"/>
  <c r="G148" i="39"/>
  <c r="H148" i="39" s="1"/>
  <c r="I148" i="39" s="1"/>
  <c r="J148" i="39" s="1"/>
  <c r="N147" i="39"/>
  <c r="L147" i="39"/>
  <c r="G147" i="39"/>
  <c r="H147" i="39" s="1"/>
  <c r="I147" i="39" s="1"/>
  <c r="J147" i="39" s="1"/>
  <c r="N146" i="39"/>
  <c r="L146" i="39"/>
  <c r="G146" i="39"/>
  <c r="H146" i="39" s="1"/>
  <c r="I146" i="39" s="1"/>
  <c r="J146" i="39" s="1"/>
  <c r="N145" i="39"/>
  <c r="L145" i="39"/>
  <c r="G145" i="39"/>
  <c r="H145" i="39" s="1"/>
  <c r="I145" i="39" s="1"/>
  <c r="J145" i="39" s="1"/>
  <c r="N144" i="39"/>
  <c r="L144" i="39"/>
  <c r="G144" i="39"/>
  <c r="H144" i="39" s="1"/>
  <c r="I144" i="39" s="1"/>
  <c r="J144" i="39" s="1"/>
  <c r="N143" i="39"/>
  <c r="L143" i="39"/>
  <c r="G143" i="39"/>
  <c r="H143" i="39" s="1"/>
  <c r="I143" i="39" s="1"/>
  <c r="J143" i="39" s="1"/>
  <c r="N142" i="39"/>
  <c r="L142" i="39"/>
  <c r="G142" i="39"/>
  <c r="H142" i="39" s="1"/>
  <c r="I142" i="39" s="1"/>
  <c r="J142" i="39" s="1"/>
  <c r="N141" i="39"/>
  <c r="L141" i="39"/>
  <c r="G141" i="39"/>
  <c r="H141" i="39" s="1"/>
  <c r="I141" i="39" s="1"/>
  <c r="J141" i="39" s="1"/>
  <c r="N140" i="39"/>
  <c r="L140" i="39"/>
  <c r="G140" i="39"/>
  <c r="H140" i="39" s="1"/>
  <c r="I140" i="39" s="1"/>
  <c r="J140" i="39" s="1"/>
  <c r="N139" i="39"/>
  <c r="L139" i="39"/>
  <c r="G139" i="39"/>
  <c r="H139" i="39" s="1"/>
  <c r="I139" i="39" s="1"/>
  <c r="J139" i="39" s="1"/>
  <c r="N138" i="39"/>
  <c r="L138" i="39"/>
  <c r="G138" i="39"/>
  <c r="H138" i="39" s="1"/>
  <c r="I138" i="39" s="1"/>
  <c r="J138" i="39" s="1"/>
  <c r="N137" i="39"/>
  <c r="L137" i="39"/>
  <c r="G137" i="39"/>
  <c r="H137" i="39" s="1"/>
  <c r="I137" i="39" s="1"/>
  <c r="J137" i="39" s="1"/>
  <c r="N136" i="39"/>
  <c r="L136" i="39"/>
  <c r="G136" i="39"/>
  <c r="H136" i="39" s="1"/>
  <c r="I136" i="39" s="1"/>
  <c r="J136" i="39" s="1"/>
  <c r="N135" i="39"/>
  <c r="L135" i="39"/>
  <c r="G135" i="39"/>
  <c r="H135" i="39" s="1"/>
  <c r="I135" i="39" s="1"/>
  <c r="J135" i="39" s="1"/>
  <c r="N134" i="39"/>
  <c r="L134" i="39"/>
  <c r="G134" i="39"/>
  <c r="H134" i="39" s="1"/>
  <c r="I134" i="39" s="1"/>
  <c r="J134" i="39" s="1"/>
  <c r="N133" i="39"/>
  <c r="L133" i="39"/>
  <c r="G133" i="39"/>
  <c r="H133" i="39" s="1"/>
  <c r="I133" i="39" s="1"/>
  <c r="J133" i="39" s="1"/>
  <c r="N132" i="39"/>
  <c r="L132" i="39"/>
  <c r="G132" i="39"/>
  <c r="H132" i="39" s="1"/>
  <c r="I132" i="39" s="1"/>
  <c r="J132" i="39" s="1"/>
  <c r="N131" i="39"/>
  <c r="L131" i="39"/>
  <c r="G131" i="39"/>
  <c r="H131" i="39" s="1"/>
  <c r="I131" i="39" s="1"/>
  <c r="J131" i="39" s="1"/>
  <c r="N130" i="39"/>
  <c r="L130" i="39"/>
  <c r="G130" i="39"/>
  <c r="H130" i="39" s="1"/>
  <c r="I130" i="39" s="1"/>
  <c r="J130" i="39" s="1"/>
  <c r="N129" i="39"/>
  <c r="L129" i="39"/>
  <c r="G129" i="39"/>
  <c r="H129" i="39" s="1"/>
  <c r="I129" i="39" s="1"/>
  <c r="J129" i="39" s="1"/>
  <c r="N128" i="39"/>
  <c r="L128" i="39"/>
  <c r="G128" i="39"/>
  <c r="H128" i="39" s="1"/>
  <c r="I128" i="39" s="1"/>
  <c r="J128" i="39" s="1"/>
  <c r="N127" i="39"/>
  <c r="L127" i="39"/>
  <c r="G127" i="39"/>
  <c r="H127" i="39" s="1"/>
  <c r="I127" i="39" s="1"/>
  <c r="J127" i="39" s="1"/>
  <c r="N126" i="39"/>
  <c r="L126" i="39"/>
  <c r="G126" i="39"/>
  <c r="H126" i="39" s="1"/>
  <c r="I126" i="39" s="1"/>
  <c r="J126" i="39" s="1"/>
  <c r="N125" i="39"/>
  <c r="L125" i="39"/>
  <c r="G125" i="39"/>
  <c r="H125" i="39" s="1"/>
  <c r="I125" i="39" s="1"/>
  <c r="J125" i="39" s="1"/>
  <c r="N124" i="39"/>
  <c r="L124" i="39"/>
  <c r="G124" i="39"/>
  <c r="H124" i="39" s="1"/>
  <c r="I124" i="39" s="1"/>
  <c r="J124" i="39" s="1"/>
  <c r="N123" i="39"/>
  <c r="L123" i="39"/>
  <c r="G123" i="39"/>
  <c r="H123" i="39" s="1"/>
  <c r="I123" i="39" s="1"/>
  <c r="J123" i="39" s="1"/>
  <c r="N122" i="39"/>
  <c r="L122" i="39"/>
  <c r="G122" i="39"/>
  <c r="H122" i="39" s="1"/>
  <c r="I122" i="39" s="1"/>
  <c r="J122" i="39" s="1"/>
  <c r="N121" i="39"/>
  <c r="L121" i="39"/>
  <c r="G121" i="39"/>
  <c r="H121" i="39" s="1"/>
  <c r="I121" i="39" s="1"/>
  <c r="J121" i="39" s="1"/>
  <c r="N120" i="39"/>
  <c r="L120" i="39"/>
  <c r="G120" i="39"/>
  <c r="H120" i="39" s="1"/>
  <c r="I120" i="39" s="1"/>
  <c r="J120" i="39" s="1"/>
  <c r="N119" i="39"/>
  <c r="L119" i="39"/>
  <c r="G119" i="39"/>
  <c r="H119" i="39" s="1"/>
  <c r="I119" i="39" s="1"/>
  <c r="J119" i="39" s="1"/>
  <c r="N118" i="39"/>
  <c r="L118" i="39"/>
  <c r="G118" i="39"/>
  <c r="H118" i="39" s="1"/>
  <c r="I118" i="39" s="1"/>
  <c r="J118" i="39" s="1"/>
  <c r="N117" i="39"/>
  <c r="L117" i="39"/>
  <c r="G117" i="39"/>
  <c r="H117" i="39" s="1"/>
  <c r="I117" i="39" s="1"/>
  <c r="J117" i="39" s="1"/>
  <c r="N116" i="39"/>
  <c r="L116" i="39"/>
  <c r="G116" i="39"/>
  <c r="H116" i="39" s="1"/>
  <c r="I116" i="39" s="1"/>
  <c r="J116" i="39" s="1"/>
  <c r="N115" i="39"/>
  <c r="L115" i="39"/>
  <c r="G115" i="39"/>
  <c r="H115" i="39" s="1"/>
  <c r="I115" i="39" s="1"/>
  <c r="J115" i="39" s="1"/>
  <c r="N114" i="39"/>
  <c r="L114" i="39"/>
  <c r="G114" i="39"/>
  <c r="H114" i="39" s="1"/>
  <c r="I114" i="39" s="1"/>
  <c r="J114" i="39" s="1"/>
  <c r="N113" i="39"/>
  <c r="L113" i="39"/>
  <c r="G113" i="39"/>
  <c r="H113" i="39" s="1"/>
  <c r="I113" i="39" s="1"/>
  <c r="J113" i="39" s="1"/>
  <c r="N112" i="39"/>
  <c r="L112" i="39"/>
  <c r="G112" i="39"/>
  <c r="H112" i="39" s="1"/>
  <c r="I112" i="39" s="1"/>
  <c r="J112" i="39" s="1"/>
  <c r="N111" i="39"/>
  <c r="L111" i="39"/>
  <c r="G111" i="39"/>
  <c r="H111" i="39" s="1"/>
  <c r="I111" i="39" s="1"/>
  <c r="J111" i="39" s="1"/>
  <c r="N110" i="39"/>
  <c r="L110" i="39"/>
  <c r="G110" i="39"/>
  <c r="H110" i="39" s="1"/>
  <c r="I110" i="39" s="1"/>
  <c r="J110" i="39" s="1"/>
  <c r="N109" i="39"/>
  <c r="L109" i="39"/>
  <c r="G109" i="39"/>
  <c r="H109" i="39" s="1"/>
  <c r="I109" i="39" s="1"/>
  <c r="J109" i="39" s="1"/>
  <c r="N108" i="39"/>
  <c r="L108" i="39"/>
  <c r="G108" i="39"/>
  <c r="H108" i="39" s="1"/>
  <c r="I108" i="39" s="1"/>
  <c r="J108" i="39" s="1"/>
  <c r="N107" i="39"/>
  <c r="L107" i="39"/>
  <c r="G107" i="39"/>
  <c r="H107" i="39" s="1"/>
  <c r="I107" i="39" s="1"/>
  <c r="J107" i="39" s="1"/>
  <c r="N106" i="39"/>
  <c r="L106" i="39"/>
  <c r="G106" i="39"/>
  <c r="H106" i="39" s="1"/>
  <c r="I106" i="39" s="1"/>
  <c r="J106" i="39" s="1"/>
  <c r="N105" i="39"/>
  <c r="L105" i="39"/>
  <c r="G105" i="39"/>
  <c r="H105" i="39" s="1"/>
  <c r="I105" i="39" s="1"/>
  <c r="J105" i="39" s="1"/>
  <c r="N104" i="39"/>
  <c r="L104" i="39"/>
  <c r="G104" i="39"/>
  <c r="H104" i="39" s="1"/>
  <c r="I104" i="39" s="1"/>
  <c r="J104" i="39" s="1"/>
  <c r="N103" i="39"/>
  <c r="L103" i="39"/>
  <c r="G103" i="39"/>
  <c r="H103" i="39" s="1"/>
  <c r="I103" i="39" s="1"/>
  <c r="J103" i="39" s="1"/>
  <c r="N102" i="39"/>
  <c r="L102" i="39"/>
  <c r="G102" i="39"/>
  <c r="H102" i="39" s="1"/>
  <c r="I102" i="39" s="1"/>
  <c r="J102" i="39" s="1"/>
  <c r="N101" i="39"/>
  <c r="L101" i="39"/>
  <c r="G101" i="39"/>
  <c r="H101" i="39" s="1"/>
  <c r="I101" i="39" s="1"/>
  <c r="J101" i="39" s="1"/>
  <c r="N100" i="39"/>
  <c r="L100" i="39"/>
  <c r="G100" i="39"/>
  <c r="H100" i="39" s="1"/>
  <c r="I100" i="39" s="1"/>
  <c r="J100" i="39" s="1"/>
  <c r="N99" i="39"/>
  <c r="L99" i="39"/>
  <c r="G99" i="39"/>
  <c r="H99" i="39" s="1"/>
  <c r="I99" i="39" s="1"/>
  <c r="J99" i="39" s="1"/>
  <c r="N98" i="39"/>
  <c r="L98" i="39"/>
  <c r="G98" i="39"/>
  <c r="H98" i="39" s="1"/>
  <c r="I98" i="39" s="1"/>
  <c r="J98" i="39" s="1"/>
  <c r="N97" i="39"/>
  <c r="L97" i="39"/>
  <c r="G97" i="39"/>
  <c r="H97" i="39" s="1"/>
  <c r="I97" i="39" s="1"/>
  <c r="J97" i="39" s="1"/>
  <c r="N96" i="39"/>
  <c r="L96" i="39"/>
  <c r="G96" i="39"/>
  <c r="H96" i="39" s="1"/>
  <c r="I96" i="39" s="1"/>
  <c r="J96" i="39" s="1"/>
  <c r="N95" i="39"/>
  <c r="L95" i="39"/>
  <c r="G95" i="39"/>
  <c r="H95" i="39" s="1"/>
  <c r="I95" i="39" s="1"/>
  <c r="J95" i="39" s="1"/>
  <c r="N94" i="39"/>
  <c r="L94" i="39"/>
  <c r="G94" i="39"/>
  <c r="H94" i="39" s="1"/>
  <c r="I94" i="39" s="1"/>
  <c r="J94" i="39" s="1"/>
  <c r="N93" i="39"/>
  <c r="L93" i="39"/>
  <c r="G93" i="39"/>
  <c r="H93" i="39" s="1"/>
  <c r="I93" i="39" s="1"/>
  <c r="J93" i="39" s="1"/>
  <c r="N92" i="39"/>
  <c r="L92" i="39"/>
  <c r="G92" i="39"/>
  <c r="H92" i="39" s="1"/>
  <c r="I92" i="39" s="1"/>
  <c r="J92" i="39" s="1"/>
  <c r="N91" i="39"/>
  <c r="L91" i="39"/>
  <c r="G91" i="39"/>
  <c r="H91" i="39" s="1"/>
  <c r="I91" i="39" s="1"/>
  <c r="J91" i="39" s="1"/>
  <c r="N90" i="39"/>
  <c r="L90" i="39"/>
  <c r="G90" i="39"/>
  <c r="H90" i="39" s="1"/>
  <c r="I90" i="39" s="1"/>
  <c r="J90" i="39" s="1"/>
  <c r="N89" i="39"/>
  <c r="L89" i="39"/>
  <c r="G89" i="39"/>
  <c r="H89" i="39" s="1"/>
  <c r="I89" i="39" s="1"/>
  <c r="J89" i="39" s="1"/>
  <c r="N88" i="39"/>
  <c r="L88" i="39"/>
  <c r="G88" i="39"/>
  <c r="H88" i="39" s="1"/>
  <c r="I88" i="39" s="1"/>
  <c r="J88" i="39" s="1"/>
  <c r="N87" i="39"/>
  <c r="L87" i="39"/>
  <c r="G87" i="39"/>
  <c r="H87" i="39" s="1"/>
  <c r="I87" i="39" s="1"/>
  <c r="J87" i="39" s="1"/>
  <c r="N86" i="39"/>
  <c r="L86" i="39"/>
  <c r="G86" i="39"/>
  <c r="H86" i="39" s="1"/>
  <c r="I86" i="39" s="1"/>
  <c r="J86" i="39" s="1"/>
  <c r="N85" i="39"/>
  <c r="L85" i="39"/>
  <c r="G85" i="39"/>
  <c r="H85" i="39" s="1"/>
  <c r="I85" i="39" s="1"/>
  <c r="J85" i="39" s="1"/>
  <c r="N84" i="39"/>
  <c r="L84" i="39"/>
  <c r="G84" i="39"/>
  <c r="H84" i="39" s="1"/>
  <c r="I84" i="39" s="1"/>
  <c r="J84" i="39" s="1"/>
  <c r="N83" i="39"/>
  <c r="L83" i="39"/>
  <c r="G83" i="39"/>
  <c r="H83" i="39" s="1"/>
  <c r="I83" i="39" s="1"/>
  <c r="J83" i="39" s="1"/>
  <c r="N82" i="39"/>
  <c r="L82" i="39"/>
  <c r="G82" i="39"/>
  <c r="H82" i="39" s="1"/>
  <c r="I82" i="39" s="1"/>
  <c r="J82" i="39" s="1"/>
  <c r="N81" i="39"/>
  <c r="L81" i="39"/>
  <c r="G81" i="39"/>
  <c r="H81" i="39" s="1"/>
  <c r="I81" i="39" s="1"/>
  <c r="J81" i="39" s="1"/>
  <c r="N80" i="39"/>
  <c r="L80" i="39"/>
  <c r="G80" i="39"/>
  <c r="H80" i="39" s="1"/>
  <c r="I80" i="39" s="1"/>
  <c r="J80" i="39" s="1"/>
  <c r="N79" i="39"/>
  <c r="L79" i="39"/>
  <c r="G79" i="39"/>
  <c r="H79" i="39" s="1"/>
  <c r="I79" i="39" s="1"/>
  <c r="J79" i="39" s="1"/>
  <c r="N78" i="39"/>
  <c r="L78" i="39"/>
  <c r="G78" i="39"/>
  <c r="H78" i="39" s="1"/>
  <c r="I78" i="39" s="1"/>
  <c r="J78" i="39" s="1"/>
  <c r="N77" i="39"/>
  <c r="L77" i="39"/>
  <c r="G77" i="39"/>
  <c r="H77" i="39" s="1"/>
  <c r="I77" i="39" s="1"/>
  <c r="J77" i="39" s="1"/>
  <c r="N76" i="39"/>
  <c r="L76" i="39"/>
  <c r="G76" i="39"/>
  <c r="H76" i="39" s="1"/>
  <c r="I76" i="39" s="1"/>
  <c r="J76" i="39" s="1"/>
  <c r="N75" i="39"/>
  <c r="L75" i="39"/>
  <c r="G75" i="39"/>
  <c r="H75" i="39" s="1"/>
  <c r="I75" i="39" s="1"/>
  <c r="J75" i="39" s="1"/>
  <c r="N74" i="39"/>
  <c r="L74" i="39"/>
  <c r="G74" i="39"/>
  <c r="H74" i="39" s="1"/>
  <c r="I74" i="39" s="1"/>
  <c r="J74" i="39" s="1"/>
  <c r="N73" i="39"/>
  <c r="L73" i="39"/>
  <c r="G73" i="39"/>
  <c r="H73" i="39" s="1"/>
  <c r="I73" i="39" s="1"/>
  <c r="J73" i="39" s="1"/>
  <c r="N72" i="39"/>
  <c r="L72" i="39"/>
  <c r="G72" i="39"/>
  <c r="H72" i="39" s="1"/>
  <c r="I72" i="39" s="1"/>
  <c r="J72" i="39" s="1"/>
  <c r="N71" i="39"/>
  <c r="L71" i="39"/>
  <c r="G71" i="39"/>
  <c r="H71" i="39" s="1"/>
  <c r="I71" i="39" s="1"/>
  <c r="J71" i="39" s="1"/>
  <c r="N70" i="39"/>
  <c r="L70" i="39"/>
  <c r="G70" i="39"/>
  <c r="H70" i="39" s="1"/>
  <c r="I70" i="39" s="1"/>
  <c r="J70" i="39" s="1"/>
  <c r="N69" i="39"/>
  <c r="L69" i="39"/>
  <c r="G69" i="39"/>
  <c r="H69" i="39" s="1"/>
  <c r="I69" i="39" s="1"/>
  <c r="J69" i="39" s="1"/>
  <c r="N68" i="39"/>
  <c r="L68" i="39"/>
  <c r="G68" i="39"/>
  <c r="H68" i="39" s="1"/>
  <c r="I68" i="39" s="1"/>
  <c r="J68" i="39" s="1"/>
  <c r="N67" i="39"/>
  <c r="L67" i="39"/>
  <c r="G67" i="39"/>
  <c r="H67" i="39" s="1"/>
  <c r="I67" i="39" s="1"/>
  <c r="J67" i="39" s="1"/>
  <c r="N66" i="39"/>
  <c r="L66" i="39"/>
  <c r="G66" i="39"/>
  <c r="H66" i="39" s="1"/>
  <c r="I66" i="39" s="1"/>
  <c r="J66" i="39" s="1"/>
  <c r="N65" i="39"/>
  <c r="L65" i="39"/>
  <c r="G65" i="39"/>
  <c r="H65" i="39" s="1"/>
  <c r="I65" i="39" s="1"/>
  <c r="J65" i="39" s="1"/>
  <c r="N64" i="39"/>
  <c r="L64" i="39"/>
  <c r="G64" i="39"/>
  <c r="H64" i="39" s="1"/>
  <c r="I64" i="39" s="1"/>
  <c r="J64" i="39" s="1"/>
  <c r="N63" i="39"/>
  <c r="L63" i="39"/>
  <c r="G63" i="39"/>
  <c r="H63" i="39" s="1"/>
  <c r="I63" i="39" s="1"/>
  <c r="J63" i="39" s="1"/>
  <c r="N62" i="39"/>
  <c r="L62" i="39"/>
  <c r="G62" i="39"/>
  <c r="H62" i="39" s="1"/>
  <c r="I62" i="39" s="1"/>
  <c r="J62" i="39" s="1"/>
  <c r="N61" i="39"/>
  <c r="L61" i="39"/>
  <c r="G61" i="39"/>
  <c r="H61" i="39" s="1"/>
  <c r="I61" i="39" s="1"/>
  <c r="J61" i="39" s="1"/>
  <c r="N60" i="39"/>
  <c r="L60" i="39"/>
  <c r="G60" i="39"/>
  <c r="H60" i="39" s="1"/>
  <c r="I60" i="39" s="1"/>
  <c r="J60" i="39" s="1"/>
  <c r="N59" i="39"/>
  <c r="L59" i="39"/>
  <c r="G59" i="39"/>
  <c r="H59" i="39" s="1"/>
  <c r="I59" i="39" s="1"/>
  <c r="J59" i="39" s="1"/>
  <c r="N58" i="39"/>
  <c r="L58" i="39"/>
  <c r="G58" i="39"/>
  <c r="H58" i="39" s="1"/>
  <c r="I58" i="39" s="1"/>
  <c r="J58" i="39" s="1"/>
  <c r="N57" i="39"/>
  <c r="L57" i="39"/>
  <c r="G57" i="39"/>
  <c r="H57" i="39" s="1"/>
  <c r="I57" i="39" s="1"/>
  <c r="J57" i="39" s="1"/>
  <c r="N56" i="39"/>
  <c r="L56" i="39"/>
  <c r="G56" i="39"/>
  <c r="H56" i="39" s="1"/>
  <c r="I56" i="39" s="1"/>
  <c r="J56" i="39" s="1"/>
  <c r="N55" i="39"/>
  <c r="L55" i="39"/>
  <c r="G55" i="39"/>
  <c r="H55" i="39" s="1"/>
  <c r="I55" i="39" s="1"/>
  <c r="J55" i="39" s="1"/>
  <c r="N54" i="39"/>
  <c r="L54" i="39"/>
  <c r="G54" i="39"/>
  <c r="H54" i="39" s="1"/>
  <c r="I54" i="39" s="1"/>
  <c r="J54" i="39" s="1"/>
  <c r="N53" i="39"/>
  <c r="L53" i="39"/>
  <c r="G53" i="39"/>
  <c r="H53" i="39" s="1"/>
  <c r="I53" i="39" s="1"/>
  <c r="J53" i="39" s="1"/>
  <c r="N52" i="39"/>
  <c r="L52" i="39"/>
  <c r="G52" i="39"/>
  <c r="H52" i="39" s="1"/>
  <c r="I52" i="39" s="1"/>
  <c r="J52" i="39" s="1"/>
  <c r="N51" i="39"/>
  <c r="L51" i="39"/>
  <c r="G51" i="39"/>
  <c r="H51" i="39" s="1"/>
  <c r="I51" i="39" s="1"/>
  <c r="J51" i="39" s="1"/>
  <c r="N50" i="39"/>
  <c r="L50" i="39"/>
  <c r="G50" i="39"/>
  <c r="H50" i="39" s="1"/>
  <c r="I50" i="39" s="1"/>
  <c r="J50" i="39" s="1"/>
  <c r="N49" i="39"/>
  <c r="L49" i="39"/>
  <c r="G49" i="39"/>
  <c r="H49" i="39" s="1"/>
  <c r="I49" i="39" s="1"/>
  <c r="J49" i="39" s="1"/>
  <c r="N48" i="39"/>
  <c r="L48" i="39"/>
  <c r="G48" i="39"/>
  <c r="H48" i="39" s="1"/>
  <c r="I48" i="39" s="1"/>
  <c r="J48" i="39" s="1"/>
  <c r="N47" i="39"/>
  <c r="L47" i="39"/>
  <c r="G47" i="39"/>
  <c r="H47" i="39" s="1"/>
  <c r="I47" i="39" s="1"/>
  <c r="J47" i="39" s="1"/>
  <c r="N46" i="39"/>
  <c r="L46" i="39"/>
  <c r="G46" i="39"/>
  <c r="H46" i="39" s="1"/>
  <c r="I46" i="39" s="1"/>
  <c r="J46" i="39" s="1"/>
  <c r="N45" i="39"/>
  <c r="L45" i="39"/>
  <c r="G45" i="39"/>
  <c r="H45" i="39" s="1"/>
  <c r="I45" i="39" s="1"/>
  <c r="J45" i="39" s="1"/>
  <c r="N44" i="39"/>
  <c r="L44" i="39"/>
  <c r="G44" i="39"/>
  <c r="H44" i="39" s="1"/>
  <c r="I44" i="39" s="1"/>
  <c r="J44" i="39" s="1"/>
  <c r="N43" i="39"/>
  <c r="L43" i="39"/>
  <c r="G43" i="39"/>
  <c r="H43" i="39" s="1"/>
  <c r="I43" i="39" s="1"/>
  <c r="J43" i="39" s="1"/>
  <c r="N42" i="39"/>
  <c r="L42" i="39"/>
  <c r="G42" i="39"/>
  <c r="H42" i="39" s="1"/>
  <c r="I42" i="39" s="1"/>
  <c r="J42" i="39" s="1"/>
  <c r="R41" i="39"/>
  <c r="Q41" i="39" s="1"/>
  <c r="N41" i="39"/>
  <c r="L41" i="39"/>
  <c r="G41" i="39"/>
  <c r="H41" i="39" s="1"/>
  <c r="I41" i="39" s="1"/>
  <c r="J41" i="39" s="1"/>
  <c r="R40" i="39"/>
  <c r="Q40" i="39" s="1"/>
  <c r="N40" i="39"/>
  <c r="L40" i="39"/>
  <c r="G40" i="39"/>
  <c r="H40" i="39" s="1"/>
  <c r="I40" i="39" s="1"/>
  <c r="J40" i="39" s="1"/>
  <c r="R39" i="39"/>
  <c r="Q39" i="39" s="1"/>
  <c r="N39" i="39"/>
  <c r="L39" i="39"/>
  <c r="G39" i="39"/>
  <c r="H39" i="39" s="1"/>
  <c r="I39" i="39" s="1"/>
  <c r="J39" i="39" s="1"/>
  <c r="R38" i="39"/>
  <c r="Q38" i="39" s="1"/>
  <c r="N38" i="39"/>
  <c r="L38" i="39"/>
  <c r="G38" i="39"/>
  <c r="H38" i="39" s="1"/>
  <c r="I38" i="39" s="1"/>
  <c r="J38" i="39" s="1"/>
  <c r="R37" i="39"/>
  <c r="Q37" i="39" s="1"/>
  <c r="N37" i="39"/>
  <c r="L37" i="39"/>
  <c r="G37" i="39"/>
  <c r="H37" i="39" s="1"/>
  <c r="I37" i="39" s="1"/>
  <c r="J37" i="39" s="1"/>
  <c r="N36" i="39"/>
  <c r="L36" i="39"/>
  <c r="G36" i="39"/>
  <c r="H36" i="39" s="1"/>
  <c r="I36" i="39" s="1"/>
  <c r="J36" i="39" s="1"/>
  <c r="N35" i="39"/>
  <c r="L35" i="39"/>
  <c r="G35" i="39"/>
  <c r="H35" i="39" s="1"/>
  <c r="I35" i="39" s="1"/>
  <c r="J35" i="39" s="1"/>
  <c r="N34" i="39"/>
  <c r="L34" i="39"/>
  <c r="G34" i="39"/>
  <c r="H34" i="39" s="1"/>
  <c r="I34" i="39" s="1"/>
  <c r="J34" i="39" s="1"/>
  <c r="N33" i="39"/>
  <c r="L33" i="39"/>
  <c r="G33" i="39"/>
  <c r="H33" i="39" s="1"/>
  <c r="I33" i="39" s="1"/>
  <c r="J33" i="39" s="1"/>
  <c r="N32" i="39"/>
  <c r="L32" i="39"/>
  <c r="G32" i="39"/>
  <c r="H32" i="39" s="1"/>
  <c r="I32" i="39" s="1"/>
  <c r="J32" i="39" s="1"/>
  <c r="N31" i="39"/>
  <c r="L31" i="39"/>
  <c r="G31" i="39"/>
  <c r="H31" i="39" s="1"/>
  <c r="I31" i="39" s="1"/>
  <c r="J31" i="39" s="1"/>
  <c r="N30" i="39"/>
  <c r="L30" i="39"/>
  <c r="G30" i="39"/>
  <c r="H30" i="39" s="1"/>
  <c r="I30" i="39" s="1"/>
  <c r="J30" i="39" s="1"/>
  <c r="N29" i="39"/>
  <c r="L29" i="39"/>
  <c r="G29" i="39"/>
  <c r="H29" i="39" s="1"/>
  <c r="I29" i="39" s="1"/>
  <c r="C28" i="39"/>
  <c r="I4" i="35" l="1"/>
  <c r="E18" i="39"/>
  <c r="L28" i="39"/>
  <c r="E14" i="39"/>
  <c r="K4" i="35"/>
  <c r="E12" i="39"/>
  <c r="R36" i="39"/>
  <c r="S40" i="39" s="1"/>
  <c r="E15" i="39"/>
  <c r="E13" i="39" s="1"/>
  <c r="I28" i="39"/>
  <c r="J29" i="39"/>
  <c r="J28" i="39" s="1"/>
  <c r="S41" i="39" l="1"/>
  <c r="S38" i="39"/>
  <c r="Q36" i="39"/>
  <c r="S37" i="39"/>
  <c r="S39" i="39"/>
  <c r="H28" i="39"/>
  <c r="H10" i="39" s="1"/>
  <c r="S36" i="39" l="1"/>
  <c r="G18" i="35"/>
  <c r="E26" i="35"/>
  <c r="S15" i="32" l="1"/>
  <c r="T15" i="32"/>
  <c r="U15" i="32"/>
  <c r="V15" i="32"/>
  <c r="W15" i="32"/>
  <c r="X15" i="32"/>
  <c r="Y15" i="32"/>
  <c r="Z15" i="32"/>
  <c r="AA15" i="32"/>
  <c r="AB15" i="32"/>
  <c r="AC15" i="32"/>
  <c r="AD15" i="32"/>
  <c r="AE15" i="32"/>
  <c r="AF15" i="32"/>
  <c r="AG15" i="32"/>
  <c r="AH15" i="32"/>
  <c r="AI15" i="32"/>
  <c r="AJ15" i="32"/>
  <c r="AK15" i="32"/>
  <c r="AL15" i="32"/>
  <c r="AM15" i="32"/>
  <c r="AN15" i="32"/>
  <c r="AO15" i="32"/>
  <c r="AP15" i="32"/>
  <c r="AQ15" i="32"/>
  <c r="AR15" i="32"/>
  <c r="AS15" i="32"/>
  <c r="T16" i="35"/>
  <c r="V16" i="35" s="1"/>
  <c r="W16" i="35"/>
  <c r="T15" i="35"/>
  <c r="V15" i="35" s="1"/>
  <c r="X16" i="35" l="1"/>
  <c r="Y16" i="35" s="1"/>
  <c r="Z16" i="35" s="1"/>
  <c r="S14" i="32" l="1"/>
  <c r="T14" i="32"/>
  <c r="C71" i="32"/>
  <c r="D72" i="32"/>
  <c r="E72" i="32"/>
  <c r="F72" i="32"/>
  <c r="G72" i="32"/>
  <c r="H72" i="32"/>
  <c r="I72" i="32"/>
  <c r="D75" i="32"/>
  <c r="AH75" i="32"/>
  <c r="D76" i="32"/>
  <c r="AH76" i="32"/>
  <c r="M14" i="32"/>
  <c r="N14" i="32"/>
  <c r="O14" i="32"/>
  <c r="P14" i="32"/>
  <c r="Q14" i="32"/>
  <c r="R14" i="32"/>
  <c r="M10" i="32"/>
  <c r="M9" i="32"/>
  <c r="M7" i="32"/>
  <c r="M5" i="32"/>
  <c r="D77" i="32" l="1"/>
  <c r="D78" i="32" s="1"/>
  <c r="AH77" i="32"/>
  <c r="AH25" i="32" l="1"/>
  <c r="AI25" i="32"/>
  <c r="AJ25" i="32"/>
  <c r="E13" i="32"/>
  <c r="F13" i="32"/>
  <c r="G13" i="32"/>
  <c r="H13" i="32"/>
  <c r="I13" i="32"/>
  <c r="J13" i="32"/>
  <c r="K13" i="32"/>
  <c r="L13" i="32"/>
  <c r="M13" i="32"/>
  <c r="N13" i="32"/>
  <c r="O13" i="32"/>
  <c r="P13" i="32"/>
  <c r="Q13" i="32"/>
  <c r="R13" i="32"/>
  <c r="S13" i="32"/>
  <c r="T13" i="32"/>
  <c r="U13" i="32"/>
  <c r="V13" i="32"/>
  <c r="W13" i="32"/>
  <c r="X13" i="32"/>
  <c r="Y13" i="32"/>
  <c r="Z13" i="32"/>
  <c r="AA13" i="32"/>
  <c r="AB13" i="32"/>
  <c r="AC13" i="32"/>
  <c r="AD13" i="32"/>
  <c r="AE13" i="32"/>
  <c r="AF13" i="32"/>
  <c r="AG13" i="32"/>
  <c r="AH13" i="32"/>
  <c r="AI13" i="32"/>
  <c r="AJ13" i="32"/>
  <c r="AK13" i="32"/>
  <c r="AL13" i="32"/>
  <c r="AM13" i="32"/>
  <c r="AN13" i="32"/>
  <c r="AO13" i="32"/>
  <c r="AP13" i="32"/>
  <c r="AQ13" i="32"/>
  <c r="AR13" i="32"/>
  <c r="AS13" i="32"/>
  <c r="D13" i="32"/>
  <c r="E12" i="32"/>
  <c r="F12" i="32"/>
  <c r="G12" i="32"/>
  <c r="H12" i="32"/>
  <c r="I12" i="32"/>
  <c r="J12" i="32"/>
  <c r="D12" i="32"/>
  <c r="E11" i="32"/>
  <c r="F11" i="32"/>
  <c r="G11" i="32"/>
  <c r="H11" i="32"/>
  <c r="I11" i="32"/>
  <c r="J11" i="32"/>
  <c r="D11" i="32"/>
  <c r="F27" i="35"/>
  <c r="F28" i="35"/>
  <c r="I18" i="35" l="1"/>
  <c r="T4" i="35" l="1"/>
  <c r="V4" i="35" l="1"/>
  <c r="V18" i="35" s="1"/>
  <c r="C42" i="32"/>
  <c r="AG25" i="32" l="1"/>
  <c r="AF25" i="32"/>
  <c r="AE25" i="32"/>
  <c r="I93" i="32"/>
  <c r="H93" i="32"/>
  <c r="G93" i="32"/>
  <c r="F93" i="32"/>
  <c r="E93" i="32"/>
  <c r="D93" i="32"/>
  <c r="J426" i="36"/>
  <c r="G426" i="36"/>
  <c r="H426" i="36" s="1"/>
  <c r="I426" i="36" s="1"/>
  <c r="G425" i="36"/>
  <c r="H425" i="36" s="1"/>
  <c r="I425" i="36" s="1"/>
  <c r="J425" i="36" s="1"/>
  <c r="G424" i="36"/>
  <c r="H424" i="36" s="1"/>
  <c r="I424" i="36" s="1"/>
  <c r="J424" i="36" s="1"/>
  <c r="I423" i="36"/>
  <c r="J423" i="36" s="1"/>
  <c r="G423" i="36"/>
  <c r="H423" i="36" s="1"/>
  <c r="G422" i="36"/>
  <c r="H422" i="36" s="1"/>
  <c r="I422" i="36" s="1"/>
  <c r="J422" i="36" s="1"/>
  <c r="G421" i="36"/>
  <c r="H421" i="36" s="1"/>
  <c r="I421" i="36" s="1"/>
  <c r="J421" i="36" s="1"/>
  <c r="J420" i="36"/>
  <c r="I420" i="36"/>
  <c r="G420" i="36"/>
  <c r="H420" i="36" s="1"/>
  <c r="I419" i="36"/>
  <c r="J419" i="36" s="1"/>
  <c r="G419" i="36"/>
  <c r="H419" i="36" s="1"/>
  <c r="I418" i="36"/>
  <c r="J418" i="36" s="1"/>
  <c r="G418" i="36"/>
  <c r="H418" i="36" s="1"/>
  <c r="J417" i="36"/>
  <c r="I417" i="36"/>
  <c r="G417" i="36"/>
  <c r="H417" i="36" s="1"/>
  <c r="G416" i="36"/>
  <c r="H416" i="36" s="1"/>
  <c r="I416" i="36" s="1"/>
  <c r="J416" i="36" s="1"/>
  <c r="J415" i="36"/>
  <c r="I415" i="36"/>
  <c r="G415" i="36"/>
  <c r="H415" i="36" s="1"/>
  <c r="H414" i="36"/>
  <c r="I414" i="36" s="1"/>
  <c r="J414" i="36" s="1"/>
  <c r="G414" i="36"/>
  <c r="G413" i="36"/>
  <c r="H413" i="36" s="1"/>
  <c r="I413" i="36" s="1"/>
  <c r="J413" i="36" s="1"/>
  <c r="G412" i="36"/>
  <c r="H412" i="36" s="1"/>
  <c r="I412" i="36" s="1"/>
  <c r="J412" i="36" s="1"/>
  <c r="G411" i="36"/>
  <c r="H411" i="36" s="1"/>
  <c r="I411" i="36" s="1"/>
  <c r="J411" i="36" s="1"/>
  <c r="J410" i="36"/>
  <c r="I410" i="36"/>
  <c r="H410" i="36"/>
  <c r="G410" i="36"/>
  <c r="G409" i="36"/>
  <c r="H409" i="36" s="1"/>
  <c r="I409" i="36" s="1"/>
  <c r="J409" i="36" s="1"/>
  <c r="I408" i="36"/>
  <c r="J408" i="36" s="1"/>
  <c r="H408" i="36"/>
  <c r="G408" i="36"/>
  <c r="I407" i="36"/>
  <c r="J407" i="36" s="1"/>
  <c r="G407" i="36"/>
  <c r="H407" i="36" s="1"/>
  <c r="H406" i="36"/>
  <c r="I406" i="36" s="1"/>
  <c r="J406" i="36" s="1"/>
  <c r="G406" i="36"/>
  <c r="G405" i="36"/>
  <c r="H405" i="36" s="1"/>
  <c r="I405" i="36" s="1"/>
  <c r="J405" i="36" s="1"/>
  <c r="H404" i="36"/>
  <c r="I404" i="36" s="1"/>
  <c r="J404" i="36" s="1"/>
  <c r="G404" i="36"/>
  <c r="G403" i="36"/>
  <c r="H403" i="36" s="1"/>
  <c r="I403" i="36" s="1"/>
  <c r="J403" i="36" s="1"/>
  <c r="G402" i="36"/>
  <c r="H402" i="36" s="1"/>
  <c r="I402" i="36" s="1"/>
  <c r="J402" i="36" s="1"/>
  <c r="J401" i="36"/>
  <c r="I401" i="36"/>
  <c r="G401" i="36"/>
  <c r="H401" i="36" s="1"/>
  <c r="I400" i="36"/>
  <c r="J400" i="36" s="1"/>
  <c r="G400" i="36"/>
  <c r="H400" i="36" s="1"/>
  <c r="J399" i="36"/>
  <c r="I399" i="36"/>
  <c r="G399" i="36"/>
  <c r="H399" i="36" s="1"/>
  <c r="H398" i="36"/>
  <c r="I398" i="36" s="1"/>
  <c r="J398" i="36" s="1"/>
  <c r="G398" i="36"/>
  <c r="I397" i="36"/>
  <c r="J397" i="36" s="1"/>
  <c r="G397" i="36"/>
  <c r="H397" i="36" s="1"/>
  <c r="G396" i="36"/>
  <c r="H396" i="36" s="1"/>
  <c r="I396" i="36" s="1"/>
  <c r="J396" i="36" s="1"/>
  <c r="G395" i="36"/>
  <c r="H395" i="36" s="1"/>
  <c r="I395" i="36" s="1"/>
  <c r="J395" i="36" s="1"/>
  <c r="G394" i="36"/>
  <c r="H394" i="36" s="1"/>
  <c r="I394" i="36" s="1"/>
  <c r="J394" i="36" s="1"/>
  <c r="J393" i="36"/>
  <c r="G393" i="36"/>
  <c r="H393" i="36" s="1"/>
  <c r="I393" i="36" s="1"/>
  <c r="J392" i="36"/>
  <c r="I392" i="36"/>
  <c r="H392" i="36"/>
  <c r="G392" i="36"/>
  <c r="I391" i="36"/>
  <c r="J391" i="36" s="1"/>
  <c r="G391" i="36"/>
  <c r="H391" i="36" s="1"/>
  <c r="H390" i="36"/>
  <c r="I390" i="36" s="1"/>
  <c r="J390" i="36" s="1"/>
  <c r="G390" i="36"/>
  <c r="G389" i="36"/>
  <c r="H389" i="36" s="1"/>
  <c r="I389" i="36" s="1"/>
  <c r="J389" i="36" s="1"/>
  <c r="G388" i="36"/>
  <c r="H388" i="36" s="1"/>
  <c r="I388" i="36" s="1"/>
  <c r="J388" i="36" s="1"/>
  <c r="G387" i="36"/>
  <c r="H387" i="36" s="1"/>
  <c r="I387" i="36" s="1"/>
  <c r="J387" i="36" s="1"/>
  <c r="I386" i="36"/>
  <c r="J386" i="36" s="1"/>
  <c r="H386" i="36"/>
  <c r="G386" i="36"/>
  <c r="J385" i="36"/>
  <c r="I385" i="36"/>
  <c r="G385" i="36"/>
  <c r="H385" i="36" s="1"/>
  <c r="G384" i="36"/>
  <c r="H384" i="36" s="1"/>
  <c r="I384" i="36" s="1"/>
  <c r="J384" i="36" s="1"/>
  <c r="J383" i="36"/>
  <c r="I383" i="36"/>
  <c r="G383" i="36"/>
  <c r="H383" i="36" s="1"/>
  <c r="G382" i="36"/>
  <c r="H382" i="36" s="1"/>
  <c r="I382" i="36" s="1"/>
  <c r="J382" i="36" s="1"/>
  <c r="G381" i="36"/>
  <c r="H381" i="36" s="1"/>
  <c r="I381" i="36" s="1"/>
  <c r="J381" i="36" s="1"/>
  <c r="G380" i="36"/>
  <c r="H380" i="36" s="1"/>
  <c r="I380" i="36" s="1"/>
  <c r="J380" i="36" s="1"/>
  <c r="J379" i="36"/>
  <c r="I379" i="36"/>
  <c r="G379" i="36"/>
  <c r="H379" i="36" s="1"/>
  <c r="G378" i="36"/>
  <c r="H378" i="36" s="1"/>
  <c r="I378" i="36" s="1"/>
  <c r="J378" i="36" s="1"/>
  <c r="I377" i="36"/>
  <c r="J377" i="36" s="1"/>
  <c r="G377" i="36"/>
  <c r="H377" i="36" s="1"/>
  <c r="J376" i="36"/>
  <c r="I376" i="36"/>
  <c r="H376" i="36"/>
  <c r="G376" i="36"/>
  <c r="I375" i="36"/>
  <c r="J375" i="36" s="1"/>
  <c r="G375" i="36"/>
  <c r="H375" i="36" s="1"/>
  <c r="J374" i="36"/>
  <c r="I374" i="36"/>
  <c r="H374" i="36"/>
  <c r="G374" i="36"/>
  <c r="G373" i="36"/>
  <c r="H373" i="36" s="1"/>
  <c r="I373" i="36" s="1"/>
  <c r="J373" i="36" s="1"/>
  <c r="G372" i="36"/>
  <c r="H372" i="36" s="1"/>
  <c r="I372" i="36" s="1"/>
  <c r="J372" i="36" s="1"/>
  <c r="G371" i="36"/>
  <c r="H371" i="36" s="1"/>
  <c r="I371" i="36" s="1"/>
  <c r="J371" i="36" s="1"/>
  <c r="G370" i="36"/>
  <c r="H370" i="36" s="1"/>
  <c r="I370" i="36" s="1"/>
  <c r="J370" i="36" s="1"/>
  <c r="J369" i="36"/>
  <c r="I369" i="36"/>
  <c r="G369" i="36"/>
  <c r="H369" i="36" s="1"/>
  <c r="I368" i="36"/>
  <c r="J368" i="36" s="1"/>
  <c r="H368" i="36"/>
  <c r="G368" i="36"/>
  <c r="I367" i="36"/>
  <c r="J367" i="36" s="1"/>
  <c r="G367" i="36"/>
  <c r="H367" i="36" s="1"/>
  <c r="G366" i="36"/>
  <c r="H366" i="36" s="1"/>
  <c r="I366" i="36" s="1"/>
  <c r="J366" i="36" s="1"/>
  <c r="J365" i="36"/>
  <c r="I365" i="36"/>
  <c r="G365" i="36"/>
  <c r="H365" i="36" s="1"/>
  <c r="G364" i="36"/>
  <c r="H364" i="36" s="1"/>
  <c r="I364" i="36" s="1"/>
  <c r="J364" i="36" s="1"/>
  <c r="I363" i="36"/>
  <c r="J363" i="36" s="1"/>
  <c r="G363" i="36"/>
  <c r="H363" i="36" s="1"/>
  <c r="J362" i="36"/>
  <c r="G362" i="36"/>
  <c r="H362" i="36" s="1"/>
  <c r="I362" i="36" s="1"/>
  <c r="G361" i="36"/>
  <c r="H361" i="36" s="1"/>
  <c r="I361" i="36" s="1"/>
  <c r="J361" i="36" s="1"/>
  <c r="I360" i="36"/>
  <c r="J360" i="36" s="1"/>
  <c r="H360" i="36"/>
  <c r="G360" i="36"/>
  <c r="I359" i="36"/>
  <c r="J359" i="36" s="1"/>
  <c r="G359" i="36"/>
  <c r="H359" i="36" s="1"/>
  <c r="H358" i="36"/>
  <c r="I358" i="36" s="1"/>
  <c r="J358" i="36" s="1"/>
  <c r="G358" i="36"/>
  <c r="G357" i="36"/>
  <c r="H357" i="36" s="1"/>
  <c r="I357" i="36" s="1"/>
  <c r="J357" i="36" s="1"/>
  <c r="J356" i="36"/>
  <c r="I356" i="36"/>
  <c r="H356" i="36"/>
  <c r="G356" i="36"/>
  <c r="G355" i="36"/>
  <c r="H355" i="36" s="1"/>
  <c r="I355" i="36" s="1"/>
  <c r="J355" i="36" s="1"/>
  <c r="H354" i="36"/>
  <c r="I354" i="36" s="1"/>
  <c r="J354" i="36" s="1"/>
  <c r="G354" i="36"/>
  <c r="J353" i="36"/>
  <c r="I353" i="36"/>
  <c r="G353" i="36"/>
  <c r="H353" i="36" s="1"/>
  <c r="G352" i="36"/>
  <c r="H352" i="36" s="1"/>
  <c r="I352" i="36" s="1"/>
  <c r="J352" i="36" s="1"/>
  <c r="J351" i="36"/>
  <c r="I351" i="36"/>
  <c r="G351" i="36"/>
  <c r="H351" i="36" s="1"/>
  <c r="G350" i="36"/>
  <c r="H350" i="36" s="1"/>
  <c r="I350" i="36" s="1"/>
  <c r="J350" i="36" s="1"/>
  <c r="G349" i="36"/>
  <c r="H349" i="36" s="1"/>
  <c r="I349" i="36" s="1"/>
  <c r="J349" i="36" s="1"/>
  <c r="J348" i="36"/>
  <c r="G348" i="36"/>
  <c r="H348" i="36" s="1"/>
  <c r="I348" i="36" s="1"/>
  <c r="G347" i="36"/>
  <c r="H347" i="36" s="1"/>
  <c r="I347" i="36" s="1"/>
  <c r="J347" i="36" s="1"/>
  <c r="G346" i="36"/>
  <c r="H346" i="36" s="1"/>
  <c r="I346" i="36" s="1"/>
  <c r="J346" i="36" s="1"/>
  <c r="J345" i="36"/>
  <c r="I345" i="36"/>
  <c r="G345" i="36"/>
  <c r="H345" i="36" s="1"/>
  <c r="H344" i="36"/>
  <c r="I344" i="36" s="1"/>
  <c r="J344" i="36" s="1"/>
  <c r="G344" i="36"/>
  <c r="G343" i="36"/>
  <c r="H343" i="36" s="1"/>
  <c r="I343" i="36" s="1"/>
  <c r="J343" i="36" s="1"/>
  <c r="G342" i="36"/>
  <c r="H342" i="36" s="1"/>
  <c r="I342" i="36" s="1"/>
  <c r="J342" i="36" s="1"/>
  <c r="G341" i="36"/>
  <c r="H341" i="36" s="1"/>
  <c r="I341" i="36" s="1"/>
  <c r="J341" i="36" s="1"/>
  <c r="H340" i="36"/>
  <c r="I340" i="36" s="1"/>
  <c r="J340" i="36" s="1"/>
  <c r="G340" i="36"/>
  <c r="J339" i="36"/>
  <c r="G339" i="36"/>
  <c r="H339" i="36" s="1"/>
  <c r="I339" i="36" s="1"/>
  <c r="G338" i="36"/>
  <c r="H338" i="36" s="1"/>
  <c r="I338" i="36" s="1"/>
  <c r="J338" i="36" s="1"/>
  <c r="J337" i="36"/>
  <c r="I337" i="36"/>
  <c r="G337" i="36"/>
  <c r="H337" i="36" s="1"/>
  <c r="G336" i="36"/>
  <c r="H336" i="36" s="1"/>
  <c r="I336" i="36" s="1"/>
  <c r="J336" i="36" s="1"/>
  <c r="G335" i="36"/>
  <c r="H335" i="36" s="1"/>
  <c r="I335" i="36" s="1"/>
  <c r="J335" i="36" s="1"/>
  <c r="H334" i="36"/>
  <c r="I334" i="36" s="1"/>
  <c r="J334" i="36" s="1"/>
  <c r="G334" i="36"/>
  <c r="G333" i="36"/>
  <c r="H333" i="36" s="1"/>
  <c r="I333" i="36" s="1"/>
  <c r="J333" i="36" s="1"/>
  <c r="G332" i="36"/>
  <c r="H332" i="36" s="1"/>
  <c r="I332" i="36" s="1"/>
  <c r="J332" i="36" s="1"/>
  <c r="J331" i="36"/>
  <c r="I331" i="36"/>
  <c r="G331" i="36"/>
  <c r="H331" i="36" s="1"/>
  <c r="G330" i="36"/>
  <c r="H330" i="36" s="1"/>
  <c r="I330" i="36" s="1"/>
  <c r="J330" i="36" s="1"/>
  <c r="G329" i="36"/>
  <c r="H329" i="36" s="1"/>
  <c r="I329" i="36" s="1"/>
  <c r="J329" i="36" s="1"/>
  <c r="J328" i="36"/>
  <c r="I328" i="36"/>
  <c r="H328" i="36"/>
  <c r="G328" i="36"/>
  <c r="G327" i="36"/>
  <c r="H327" i="36" s="1"/>
  <c r="I327" i="36" s="1"/>
  <c r="J327" i="36" s="1"/>
  <c r="I326" i="36"/>
  <c r="J326" i="36" s="1"/>
  <c r="H326" i="36"/>
  <c r="G326" i="36"/>
  <c r="G325" i="36"/>
  <c r="H325" i="36" s="1"/>
  <c r="I325" i="36" s="1"/>
  <c r="J325" i="36" s="1"/>
  <c r="G324" i="36"/>
  <c r="H324" i="36" s="1"/>
  <c r="I324" i="36" s="1"/>
  <c r="J324" i="36" s="1"/>
  <c r="J323" i="36"/>
  <c r="G323" i="36"/>
  <c r="H323" i="36" s="1"/>
  <c r="I323" i="36" s="1"/>
  <c r="G322" i="36"/>
  <c r="H322" i="36" s="1"/>
  <c r="I322" i="36" s="1"/>
  <c r="J322" i="36" s="1"/>
  <c r="I321" i="36"/>
  <c r="J321" i="36" s="1"/>
  <c r="G321" i="36"/>
  <c r="H321" i="36" s="1"/>
  <c r="I320" i="36"/>
  <c r="J320" i="36" s="1"/>
  <c r="H320" i="36"/>
  <c r="G320" i="36"/>
  <c r="G319" i="36"/>
  <c r="H319" i="36" s="1"/>
  <c r="I319" i="36" s="1"/>
  <c r="J319" i="36" s="1"/>
  <c r="G318" i="36"/>
  <c r="H318" i="36" s="1"/>
  <c r="I318" i="36" s="1"/>
  <c r="J318" i="36" s="1"/>
  <c r="J317" i="36"/>
  <c r="I317" i="36"/>
  <c r="G317" i="36"/>
  <c r="H317" i="36" s="1"/>
  <c r="G316" i="36"/>
  <c r="H316" i="36" s="1"/>
  <c r="I316" i="36" s="1"/>
  <c r="J316" i="36" s="1"/>
  <c r="G315" i="36"/>
  <c r="H315" i="36" s="1"/>
  <c r="I315" i="36" s="1"/>
  <c r="J315" i="36" s="1"/>
  <c r="J314" i="36"/>
  <c r="I314" i="36"/>
  <c r="G314" i="36"/>
  <c r="H314" i="36" s="1"/>
  <c r="G313" i="36"/>
  <c r="H313" i="36" s="1"/>
  <c r="I313" i="36" s="1"/>
  <c r="J313" i="36" s="1"/>
  <c r="I312" i="36"/>
  <c r="J312" i="36" s="1"/>
  <c r="H312" i="36"/>
  <c r="G312" i="36"/>
  <c r="I311" i="36"/>
  <c r="J311" i="36" s="1"/>
  <c r="G311" i="36"/>
  <c r="H311" i="36" s="1"/>
  <c r="G310" i="36"/>
  <c r="H310" i="36" s="1"/>
  <c r="I310" i="36" s="1"/>
  <c r="J310" i="36" s="1"/>
  <c r="G309" i="36"/>
  <c r="H309" i="36" s="1"/>
  <c r="I309" i="36" s="1"/>
  <c r="J309" i="36" s="1"/>
  <c r="G308" i="36"/>
  <c r="H308" i="36" s="1"/>
  <c r="I308" i="36" s="1"/>
  <c r="J308" i="36" s="1"/>
  <c r="J307" i="36"/>
  <c r="G307" i="36"/>
  <c r="H307" i="36" s="1"/>
  <c r="I307" i="36" s="1"/>
  <c r="J306" i="36"/>
  <c r="I306" i="36"/>
  <c r="H306" i="36"/>
  <c r="G306" i="36"/>
  <c r="I305" i="36"/>
  <c r="J305" i="36" s="1"/>
  <c r="G305" i="36"/>
  <c r="H305" i="36" s="1"/>
  <c r="H304" i="36"/>
  <c r="I304" i="36" s="1"/>
  <c r="J304" i="36" s="1"/>
  <c r="G304" i="36"/>
  <c r="J303" i="36"/>
  <c r="I303" i="36"/>
  <c r="G303" i="36"/>
  <c r="H303" i="36" s="1"/>
  <c r="G302" i="36"/>
  <c r="H302" i="36" s="1"/>
  <c r="I302" i="36" s="1"/>
  <c r="J302" i="36" s="1"/>
  <c r="I301" i="36"/>
  <c r="J301" i="36" s="1"/>
  <c r="G301" i="36"/>
  <c r="H301" i="36" s="1"/>
  <c r="J300" i="36"/>
  <c r="G300" i="36"/>
  <c r="H300" i="36" s="1"/>
  <c r="I300" i="36" s="1"/>
  <c r="G299" i="36"/>
  <c r="H299" i="36" s="1"/>
  <c r="I299" i="36" s="1"/>
  <c r="J299" i="36" s="1"/>
  <c r="I298" i="36"/>
  <c r="J298" i="36" s="1"/>
  <c r="G298" i="36"/>
  <c r="H298" i="36" s="1"/>
  <c r="J297" i="36"/>
  <c r="I297" i="36"/>
  <c r="G297" i="36"/>
  <c r="H297" i="36" s="1"/>
  <c r="I296" i="36"/>
  <c r="J296" i="36" s="1"/>
  <c r="H296" i="36"/>
  <c r="G296" i="36"/>
  <c r="I295" i="36"/>
  <c r="J295" i="36" s="1"/>
  <c r="G295" i="36"/>
  <c r="H295" i="36" s="1"/>
  <c r="G294" i="36"/>
  <c r="H294" i="36" s="1"/>
  <c r="I294" i="36" s="1"/>
  <c r="J294" i="36" s="1"/>
  <c r="G293" i="36"/>
  <c r="H293" i="36" s="1"/>
  <c r="I293" i="36" s="1"/>
  <c r="J293" i="36" s="1"/>
  <c r="J292" i="36"/>
  <c r="I292" i="36"/>
  <c r="H292" i="36"/>
  <c r="G292" i="36"/>
  <c r="G291" i="36"/>
  <c r="H291" i="36" s="1"/>
  <c r="I291" i="36" s="1"/>
  <c r="J291" i="36" s="1"/>
  <c r="H290" i="36"/>
  <c r="I290" i="36" s="1"/>
  <c r="J290" i="36" s="1"/>
  <c r="G290" i="36"/>
  <c r="J289" i="36"/>
  <c r="I289" i="36"/>
  <c r="G289" i="36"/>
  <c r="H289" i="36" s="1"/>
  <c r="H288" i="36"/>
  <c r="I288" i="36" s="1"/>
  <c r="J288" i="36" s="1"/>
  <c r="G288" i="36"/>
  <c r="J287" i="36"/>
  <c r="I287" i="36"/>
  <c r="G287" i="36"/>
  <c r="H287" i="36" s="1"/>
  <c r="H286" i="36"/>
  <c r="I286" i="36" s="1"/>
  <c r="J286" i="36" s="1"/>
  <c r="G286" i="36"/>
  <c r="G285" i="36"/>
  <c r="H285" i="36" s="1"/>
  <c r="I285" i="36" s="1"/>
  <c r="J285" i="36" s="1"/>
  <c r="J284" i="36"/>
  <c r="G284" i="36"/>
  <c r="H284" i="36" s="1"/>
  <c r="I284" i="36" s="1"/>
  <c r="J283" i="36"/>
  <c r="I283" i="36"/>
  <c r="G283" i="36"/>
  <c r="H283" i="36" s="1"/>
  <c r="G282" i="36"/>
  <c r="H282" i="36" s="1"/>
  <c r="I282" i="36" s="1"/>
  <c r="J282" i="36" s="1"/>
  <c r="J281" i="36"/>
  <c r="I281" i="36"/>
  <c r="G281" i="36"/>
  <c r="H281" i="36" s="1"/>
  <c r="H280" i="36"/>
  <c r="I280" i="36" s="1"/>
  <c r="J280" i="36" s="1"/>
  <c r="G280" i="36"/>
  <c r="G279" i="36"/>
  <c r="H279" i="36" s="1"/>
  <c r="I279" i="36" s="1"/>
  <c r="J279" i="36" s="1"/>
  <c r="J278" i="36"/>
  <c r="I278" i="36"/>
  <c r="H278" i="36"/>
  <c r="G278" i="36"/>
  <c r="G277" i="36"/>
  <c r="H277" i="36" s="1"/>
  <c r="I277" i="36" s="1"/>
  <c r="J277" i="36" s="1"/>
  <c r="H276" i="36"/>
  <c r="I276" i="36" s="1"/>
  <c r="J276" i="36" s="1"/>
  <c r="G276" i="36"/>
  <c r="J275" i="36"/>
  <c r="G275" i="36"/>
  <c r="H275" i="36" s="1"/>
  <c r="I275" i="36" s="1"/>
  <c r="G274" i="36"/>
  <c r="H274" i="36" s="1"/>
  <c r="I274" i="36" s="1"/>
  <c r="J274" i="36" s="1"/>
  <c r="J273" i="36"/>
  <c r="I273" i="36"/>
  <c r="G273" i="36"/>
  <c r="H273" i="36" s="1"/>
  <c r="G272" i="36"/>
  <c r="H272" i="36" s="1"/>
  <c r="I272" i="36" s="1"/>
  <c r="J272" i="36" s="1"/>
  <c r="G271" i="36"/>
  <c r="H271" i="36" s="1"/>
  <c r="I271" i="36" s="1"/>
  <c r="J271" i="36" s="1"/>
  <c r="H270" i="36"/>
  <c r="I270" i="36" s="1"/>
  <c r="J270" i="36" s="1"/>
  <c r="G270" i="36"/>
  <c r="G269" i="36"/>
  <c r="H269" i="36" s="1"/>
  <c r="I269" i="36" s="1"/>
  <c r="J269" i="36" s="1"/>
  <c r="J268" i="36"/>
  <c r="G268" i="36"/>
  <c r="H268" i="36" s="1"/>
  <c r="I268" i="36" s="1"/>
  <c r="J267" i="36"/>
  <c r="I267" i="36"/>
  <c r="G267" i="36"/>
  <c r="H267" i="36" s="1"/>
  <c r="G266" i="36"/>
  <c r="H266" i="36" s="1"/>
  <c r="I266" i="36" s="1"/>
  <c r="J266" i="36" s="1"/>
  <c r="G265" i="36"/>
  <c r="H265" i="36" s="1"/>
  <c r="I265" i="36" s="1"/>
  <c r="J265" i="36" s="1"/>
  <c r="J264" i="36"/>
  <c r="I264" i="36"/>
  <c r="H264" i="36"/>
  <c r="G264" i="36"/>
  <c r="G263" i="36"/>
  <c r="H263" i="36" s="1"/>
  <c r="I263" i="36" s="1"/>
  <c r="J263" i="36" s="1"/>
  <c r="H262" i="36"/>
  <c r="I262" i="36" s="1"/>
  <c r="J262" i="36" s="1"/>
  <c r="G262" i="36"/>
  <c r="G261" i="36"/>
  <c r="H261" i="36" s="1"/>
  <c r="I261" i="36" s="1"/>
  <c r="J261" i="36" s="1"/>
  <c r="H260" i="36"/>
  <c r="I260" i="36" s="1"/>
  <c r="J260" i="36" s="1"/>
  <c r="G260" i="36"/>
  <c r="J259" i="36"/>
  <c r="G259" i="36"/>
  <c r="H259" i="36" s="1"/>
  <c r="I259" i="36" s="1"/>
  <c r="G258" i="36"/>
  <c r="H258" i="36" s="1"/>
  <c r="I258" i="36" s="1"/>
  <c r="J258" i="36" s="1"/>
  <c r="J257" i="36"/>
  <c r="I257" i="36"/>
  <c r="G257" i="36"/>
  <c r="H257" i="36" s="1"/>
  <c r="I256" i="36"/>
  <c r="J256" i="36" s="1"/>
  <c r="H256" i="36"/>
  <c r="G256" i="36"/>
  <c r="H255" i="36"/>
  <c r="I255" i="36" s="1"/>
  <c r="J255" i="36" s="1"/>
  <c r="G255" i="36"/>
  <c r="I254" i="36"/>
  <c r="J254" i="36" s="1"/>
  <c r="H254" i="36"/>
  <c r="G254" i="36"/>
  <c r="H253" i="36"/>
  <c r="I253" i="36" s="1"/>
  <c r="J253" i="36" s="1"/>
  <c r="G253" i="36"/>
  <c r="H252" i="36"/>
  <c r="I252" i="36" s="1"/>
  <c r="J252" i="36" s="1"/>
  <c r="G252" i="36"/>
  <c r="J251" i="36"/>
  <c r="I251" i="36"/>
  <c r="H251" i="36"/>
  <c r="G251" i="36"/>
  <c r="I250" i="36"/>
  <c r="J250" i="36" s="1"/>
  <c r="G250" i="36"/>
  <c r="H250" i="36" s="1"/>
  <c r="J249" i="36"/>
  <c r="I249" i="36"/>
  <c r="H249" i="36"/>
  <c r="G249" i="36"/>
  <c r="H248" i="36"/>
  <c r="I248" i="36" s="1"/>
  <c r="J248" i="36" s="1"/>
  <c r="G248" i="36"/>
  <c r="J247" i="36"/>
  <c r="I247" i="36"/>
  <c r="H247" i="36"/>
  <c r="G247" i="36"/>
  <c r="G246" i="36"/>
  <c r="H246" i="36" s="1"/>
  <c r="I246" i="36" s="1"/>
  <c r="J246" i="36" s="1"/>
  <c r="I245" i="36"/>
  <c r="J245" i="36" s="1"/>
  <c r="H245" i="36"/>
  <c r="G245" i="36"/>
  <c r="G244" i="36"/>
  <c r="H244" i="36" s="1"/>
  <c r="I244" i="36" s="1"/>
  <c r="J244" i="36" s="1"/>
  <c r="J243" i="36"/>
  <c r="H243" i="36"/>
  <c r="I243" i="36" s="1"/>
  <c r="G243" i="36"/>
  <c r="I242" i="36"/>
  <c r="J242" i="36" s="1"/>
  <c r="H242" i="36"/>
  <c r="G242" i="36"/>
  <c r="I241" i="36"/>
  <c r="J241" i="36" s="1"/>
  <c r="H241" i="36"/>
  <c r="G241" i="36"/>
  <c r="I240" i="36"/>
  <c r="J240" i="36" s="1"/>
  <c r="H240" i="36"/>
  <c r="G240" i="36"/>
  <c r="H239" i="36"/>
  <c r="I239" i="36" s="1"/>
  <c r="J239" i="36" s="1"/>
  <c r="G239" i="36"/>
  <c r="H238" i="36"/>
  <c r="I238" i="36" s="1"/>
  <c r="J238" i="36" s="1"/>
  <c r="G238" i="36"/>
  <c r="H237" i="36"/>
  <c r="I237" i="36" s="1"/>
  <c r="J237" i="36" s="1"/>
  <c r="G237" i="36"/>
  <c r="G236" i="36"/>
  <c r="H236" i="36" s="1"/>
  <c r="I236" i="36" s="1"/>
  <c r="J236" i="36" s="1"/>
  <c r="J235" i="36"/>
  <c r="I235" i="36"/>
  <c r="H235" i="36"/>
  <c r="G235" i="36"/>
  <c r="I234" i="36"/>
  <c r="J234" i="36" s="1"/>
  <c r="G234" i="36"/>
  <c r="H234" i="36" s="1"/>
  <c r="J233" i="36"/>
  <c r="I233" i="36"/>
  <c r="H233" i="36"/>
  <c r="G233" i="36"/>
  <c r="H232" i="36"/>
  <c r="I232" i="36" s="1"/>
  <c r="J232" i="36" s="1"/>
  <c r="G232" i="36"/>
  <c r="J231" i="36"/>
  <c r="I231" i="36"/>
  <c r="H231" i="36"/>
  <c r="G231" i="36"/>
  <c r="G230" i="36"/>
  <c r="H230" i="36" s="1"/>
  <c r="I230" i="36" s="1"/>
  <c r="J230" i="36" s="1"/>
  <c r="H229" i="36"/>
  <c r="I229" i="36" s="1"/>
  <c r="J229" i="36" s="1"/>
  <c r="G229" i="36"/>
  <c r="G228" i="36"/>
  <c r="H228" i="36" s="1"/>
  <c r="I228" i="36" s="1"/>
  <c r="J228" i="36" s="1"/>
  <c r="H227" i="36"/>
  <c r="I227" i="36" s="1"/>
  <c r="J227" i="36" s="1"/>
  <c r="G227" i="36"/>
  <c r="I226" i="36"/>
  <c r="J226" i="36" s="1"/>
  <c r="H226" i="36"/>
  <c r="G226" i="36"/>
  <c r="J225" i="36"/>
  <c r="I225" i="36"/>
  <c r="H225" i="36"/>
  <c r="G225" i="36"/>
  <c r="I224" i="36"/>
  <c r="J224" i="36" s="1"/>
  <c r="H224" i="36"/>
  <c r="G224" i="36"/>
  <c r="I223" i="36"/>
  <c r="J223" i="36" s="1"/>
  <c r="H223" i="36"/>
  <c r="G223" i="36"/>
  <c r="H222" i="36"/>
  <c r="I222" i="36" s="1"/>
  <c r="J222" i="36" s="1"/>
  <c r="G222" i="36"/>
  <c r="H221" i="36"/>
  <c r="I221" i="36" s="1"/>
  <c r="J221" i="36" s="1"/>
  <c r="G221" i="36"/>
  <c r="I220" i="36"/>
  <c r="J220" i="36" s="1"/>
  <c r="H220" i="36"/>
  <c r="G220" i="36"/>
  <c r="G219" i="36"/>
  <c r="H219" i="36" s="1"/>
  <c r="I219" i="36" s="1"/>
  <c r="J219" i="36" s="1"/>
  <c r="H218" i="36"/>
  <c r="I218" i="36" s="1"/>
  <c r="J218" i="36" s="1"/>
  <c r="G218" i="36"/>
  <c r="J217" i="36"/>
  <c r="I217" i="36"/>
  <c r="H217" i="36"/>
  <c r="G217" i="36"/>
  <c r="G216" i="36"/>
  <c r="H216" i="36" s="1"/>
  <c r="I216" i="36" s="1"/>
  <c r="J216" i="36" s="1"/>
  <c r="J215" i="36"/>
  <c r="I215" i="36"/>
  <c r="H215" i="36"/>
  <c r="G215" i="36"/>
  <c r="H214" i="36"/>
  <c r="I214" i="36" s="1"/>
  <c r="J214" i="36" s="1"/>
  <c r="G214" i="36"/>
  <c r="I213" i="36"/>
  <c r="J213" i="36" s="1"/>
  <c r="H213" i="36"/>
  <c r="G213" i="36"/>
  <c r="G212" i="36"/>
  <c r="H212" i="36" s="1"/>
  <c r="I212" i="36" s="1"/>
  <c r="J212" i="36" s="1"/>
  <c r="G211" i="36"/>
  <c r="H211" i="36" s="1"/>
  <c r="I211" i="36" s="1"/>
  <c r="J211" i="36" s="1"/>
  <c r="I210" i="36"/>
  <c r="J210" i="36" s="1"/>
  <c r="H210" i="36"/>
  <c r="G210" i="36"/>
  <c r="J209" i="36"/>
  <c r="I209" i="36"/>
  <c r="H209" i="36"/>
  <c r="G209" i="36"/>
  <c r="I208" i="36"/>
  <c r="J208" i="36" s="1"/>
  <c r="H208" i="36"/>
  <c r="G208" i="36"/>
  <c r="H207" i="36"/>
  <c r="I207" i="36" s="1"/>
  <c r="J207" i="36" s="1"/>
  <c r="G207" i="36"/>
  <c r="I206" i="36"/>
  <c r="J206" i="36" s="1"/>
  <c r="H206" i="36"/>
  <c r="G206" i="36"/>
  <c r="H205" i="36"/>
  <c r="I205" i="36" s="1"/>
  <c r="J205" i="36" s="1"/>
  <c r="G205" i="36"/>
  <c r="H204" i="36"/>
  <c r="I204" i="36" s="1"/>
  <c r="J204" i="36" s="1"/>
  <c r="G204" i="36"/>
  <c r="G203" i="36"/>
  <c r="H203" i="36" s="1"/>
  <c r="I203" i="36" s="1"/>
  <c r="J203" i="36" s="1"/>
  <c r="G202" i="36"/>
  <c r="H202" i="36" s="1"/>
  <c r="I202" i="36" s="1"/>
  <c r="J202" i="36" s="1"/>
  <c r="J201" i="36"/>
  <c r="I201" i="36"/>
  <c r="H201" i="36"/>
  <c r="G201" i="36"/>
  <c r="G200" i="36"/>
  <c r="H200" i="36" s="1"/>
  <c r="I200" i="36" s="1"/>
  <c r="J200" i="36" s="1"/>
  <c r="J199" i="36"/>
  <c r="I199" i="36"/>
  <c r="H199" i="36"/>
  <c r="G199" i="36"/>
  <c r="H198" i="36"/>
  <c r="I198" i="36" s="1"/>
  <c r="J198" i="36" s="1"/>
  <c r="G198" i="36"/>
  <c r="H197" i="36"/>
  <c r="I197" i="36" s="1"/>
  <c r="J197" i="36" s="1"/>
  <c r="G197" i="36"/>
  <c r="G196" i="36"/>
  <c r="H196" i="36" s="1"/>
  <c r="I196" i="36" s="1"/>
  <c r="J196" i="36" s="1"/>
  <c r="J195" i="36"/>
  <c r="I195" i="36"/>
  <c r="H195" i="36"/>
  <c r="G195" i="36"/>
  <c r="I194" i="36"/>
  <c r="J194" i="36" s="1"/>
  <c r="H194" i="36"/>
  <c r="G194" i="36"/>
  <c r="I193" i="36"/>
  <c r="J193" i="36" s="1"/>
  <c r="H193" i="36"/>
  <c r="G193" i="36"/>
  <c r="I192" i="36"/>
  <c r="J192" i="36" s="1"/>
  <c r="H192" i="36"/>
  <c r="G192" i="36"/>
  <c r="G191" i="36"/>
  <c r="H191" i="36" s="1"/>
  <c r="I191" i="36" s="1"/>
  <c r="J191" i="36" s="1"/>
  <c r="I190" i="36"/>
  <c r="J190" i="36" s="1"/>
  <c r="H190" i="36"/>
  <c r="G190" i="36"/>
  <c r="G189" i="36"/>
  <c r="H189" i="36" s="1"/>
  <c r="I189" i="36" s="1"/>
  <c r="J189" i="36" s="1"/>
  <c r="H188" i="36"/>
  <c r="I188" i="36" s="1"/>
  <c r="J188" i="36" s="1"/>
  <c r="G188" i="36"/>
  <c r="H187" i="36"/>
  <c r="I187" i="36" s="1"/>
  <c r="J187" i="36" s="1"/>
  <c r="G187" i="36"/>
  <c r="I186" i="36"/>
  <c r="J186" i="36" s="1"/>
  <c r="H186" i="36"/>
  <c r="G186" i="36"/>
  <c r="H185" i="36"/>
  <c r="I185" i="36" s="1"/>
  <c r="J185" i="36" s="1"/>
  <c r="G185" i="36"/>
  <c r="J184" i="36"/>
  <c r="I184" i="36"/>
  <c r="H184" i="36"/>
  <c r="G184" i="36"/>
  <c r="H183" i="36"/>
  <c r="I183" i="36" s="1"/>
  <c r="J183" i="36" s="1"/>
  <c r="G183" i="36"/>
  <c r="J182" i="36"/>
  <c r="I182" i="36"/>
  <c r="H182" i="36"/>
  <c r="G182" i="36"/>
  <c r="G181" i="36"/>
  <c r="H181" i="36" s="1"/>
  <c r="I181" i="36" s="1"/>
  <c r="J181" i="36" s="1"/>
  <c r="H180" i="36"/>
  <c r="I180" i="36" s="1"/>
  <c r="J180" i="36" s="1"/>
  <c r="G180" i="36"/>
  <c r="H179" i="36"/>
  <c r="I179" i="36" s="1"/>
  <c r="J179" i="36" s="1"/>
  <c r="G179" i="36"/>
  <c r="H178" i="36"/>
  <c r="I178" i="36" s="1"/>
  <c r="J178" i="36" s="1"/>
  <c r="G178" i="36"/>
  <c r="H177" i="36"/>
  <c r="I177" i="36" s="1"/>
  <c r="J177" i="36" s="1"/>
  <c r="G177" i="36"/>
  <c r="J176" i="36"/>
  <c r="I176" i="36"/>
  <c r="H176" i="36"/>
  <c r="G176" i="36"/>
  <c r="H175" i="36"/>
  <c r="I175" i="36" s="1"/>
  <c r="J175" i="36" s="1"/>
  <c r="G175" i="36"/>
  <c r="J174" i="36"/>
  <c r="I174" i="36"/>
  <c r="H174" i="36"/>
  <c r="G174" i="36"/>
  <c r="L173" i="36"/>
  <c r="H173" i="36"/>
  <c r="I173" i="36" s="1"/>
  <c r="J173" i="36" s="1"/>
  <c r="G173" i="36"/>
  <c r="L172" i="36"/>
  <c r="J172" i="36"/>
  <c r="I172" i="36"/>
  <c r="H172" i="36"/>
  <c r="G172" i="36"/>
  <c r="L171" i="36"/>
  <c r="H171" i="36"/>
  <c r="I171" i="36" s="1"/>
  <c r="J171" i="36" s="1"/>
  <c r="G171" i="36"/>
  <c r="L170" i="36"/>
  <c r="G170" i="36"/>
  <c r="H170" i="36" s="1"/>
  <c r="I170" i="36" s="1"/>
  <c r="J170" i="36" s="1"/>
  <c r="L169" i="36"/>
  <c r="J169" i="36"/>
  <c r="I169" i="36"/>
  <c r="H169" i="36"/>
  <c r="G169" i="36"/>
  <c r="L168" i="36"/>
  <c r="G168" i="36"/>
  <c r="H168" i="36" s="1"/>
  <c r="I168" i="36" s="1"/>
  <c r="J168" i="36" s="1"/>
  <c r="L167" i="36"/>
  <c r="G167" i="36"/>
  <c r="H167" i="36" s="1"/>
  <c r="I167" i="36" s="1"/>
  <c r="J167" i="36" s="1"/>
  <c r="L166" i="36"/>
  <c r="H166" i="36"/>
  <c r="I166" i="36" s="1"/>
  <c r="J166" i="36" s="1"/>
  <c r="G166" i="36"/>
  <c r="L165" i="36"/>
  <c r="H165" i="36"/>
  <c r="I165" i="36" s="1"/>
  <c r="J165" i="36" s="1"/>
  <c r="G165" i="36"/>
  <c r="L164" i="36"/>
  <c r="J164" i="36"/>
  <c r="I164" i="36"/>
  <c r="H164" i="36"/>
  <c r="G164" i="36"/>
  <c r="L163" i="36"/>
  <c r="J163" i="36"/>
  <c r="I163" i="36"/>
  <c r="H163" i="36"/>
  <c r="G163" i="36"/>
  <c r="L162" i="36"/>
  <c r="G162" i="36"/>
  <c r="H162" i="36" s="1"/>
  <c r="I162" i="36" s="1"/>
  <c r="J162" i="36" s="1"/>
  <c r="L161" i="36"/>
  <c r="J161" i="36"/>
  <c r="I161" i="36"/>
  <c r="H161" i="36"/>
  <c r="G161" i="36"/>
  <c r="L160" i="36"/>
  <c r="G160" i="36"/>
  <c r="H160" i="36" s="1"/>
  <c r="I160" i="36" s="1"/>
  <c r="J160" i="36" s="1"/>
  <c r="L159" i="36"/>
  <c r="G159" i="36"/>
  <c r="H159" i="36" s="1"/>
  <c r="I159" i="36" s="1"/>
  <c r="J159" i="36" s="1"/>
  <c r="L158" i="36"/>
  <c r="H158" i="36"/>
  <c r="I158" i="36" s="1"/>
  <c r="J158" i="36" s="1"/>
  <c r="G158" i="36"/>
  <c r="L157" i="36"/>
  <c r="I157" i="36"/>
  <c r="J157" i="36" s="1"/>
  <c r="H157" i="36"/>
  <c r="G157" i="36"/>
  <c r="L156" i="36"/>
  <c r="J156" i="36"/>
  <c r="I156" i="36"/>
  <c r="H156" i="36"/>
  <c r="G156" i="36"/>
  <c r="L155" i="36"/>
  <c r="G155" i="36"/>
  <c r="H155" i="36" s="1"/>
  <c r="I155" i="36" s="1"/>
  <c r="J155" i="36" s="1"/>
  <c r="L154" i="36"/>
  <c r="G154" i="36"/>
  <c r="H154" i="36" s="1"/>
  <c r="I154" i="36" s="1"/>
  <c r="J154" i="36" s="1"/>
  <c r="L153" i="36"/>
  <c r="J153" i="36"/>
  <c r="I153" i="36"/>
  <c r="H153" i="36"/>
  <c r="G153" i="36"/>
  <c r="L152" i="36"/>
  <c r="I152" i="36"/>
  <c r="J152" i="36" s="1"/>
  <c r="H152" i="36"/>
  <c r="G152" i="36"/>
  <c r="L151" i="36"/>
  <c r="G151" i="36"/>
  <c r="H151" i="36" s="1"/>
  <c r="I151" i="36" s="1"/>
  <c r="J151" i="36" s="1"/>
  <c r="L150" i="36"/>
  <c r="H150" i="36"/>
  <c r="I150" i="36" s="1"/>
  <c r="J150" i="36" s="1"/>
  <c r="G150" i="36"/>
  <c r="L149" i="36"/>
  <c r="G149" i="36"/>
  <c r="H149" i="36" s="1"/>
  <c r="I149" i="36" s="1"/>
  <c r="J149" i="36" s="1"/>
  <c r="L148" i="36"/>
  <c r="J148" i="36"/>
  <c r="I148" i="36"/>
  <c r="H148" i="36"/>
  <c r="G148" i="36"/>
  <c r="L147" i="36"/>
  <c r="H147" i="36"/>
  <c r="I147" i="36" s="1"/>
  <c r="J147" i="36" s="1"/>
  <c r="G147" i="36"/>
  <c r="L146" i="36"/>
  <c r="H146" i="36"/>
  <c r="I146" i="36" s="1"/>
  <c r="J146" i="36" s="1"/>
  <c r="G146" i="36"/>
  <c r="L145" i="36"/>
  <c r="I145" i="36"/>
  <c r="J145" i="36" s="1"/>
  <c r="H145" i="36"/>
  <c r="G145" i="36"/>
  <c r="L144" i="36"/>
  <c r="G144" i="36"/>
  <c r="H144" i="36" s="1"/>
  <c r="I144" i="36" s="1"/>
  <c r="J144" i="36" s="1"/>
  <c r="L143" i="36"/>
  <c r="G143" i="36"/>
  <c r="H143" i="36" s="1"/>
  <c r="I143" i="36" s="1"/>
  <c r="J143" i="36" s="1"/>
  <c r="L142" i="36"/>
  <c r="J142" i="36"/>
  <c r="I142" i="36"/>
  <c r="H142" i="36"/>
  <c r="G142" i="36"/>
  <c r="L141" i="36"/>
  <c r="H141" i="36"/>
  <c r="I141" i="36" s="1"/>
  <c r="J141" i="36" s="1"/>
  <c r="G141" i="36"/>
  <c r="L140" i="36"/>
  <c r="J140" i="36"/>
  <c r="I140" i="36"/>
  <c r="H140" i="36"/>
  <c r="G140" i="36"/>
  <c r="L139" i="36"/>
  <c r="H139" i="36"/>
  <c r="I139" i="36" s="1"/>
  <c r="J139" i="36" s="1"/>
  <c r="G139" i="36"/>
  <c r="L138" i="36"/>
  <c r="G138" i="36"/>
  <c r="H138" i="36" s="1"/>
  <c r="I138" i="36" s="1"/>
  <c r="J138" i="36" s="1"/>
  <c r="L137" i="36"/>
  <c r="J137" i="36"/>
  <c r="I137" i="36"/>
  <c r="H137" i="36"/>
  <c r="G137" i="36"/>
  <c r="L136" i="36"/>
  <c r="G136" i="36"/>
  <c r="H136" i="36" s="1"/>
  <c r="I136" i="36" s="1"/>
  <c r="J136" i="36" s="1"/>
  <c r="L135" i="36"/>
  <c r="G135" i="36"/>
  <c r="H135" i="36" s="1"/>
  <c r="I135" i="36" s="1"/>
  <c r="J135" i="36" s="1"/>
  <c r="L134" i="36"/>
  <c r="H134" i="36"/>
  <c r="I134" i="36" s="1"/>
  <c r="J134" i="36" s="1"/>
  <c r="G134" i="36"/>
  <c r="L133" i="36"/>
  <c r="H133" i="36"/>
  <c r="I133" i="36" s="1"/>
  <c r="J133" i="36" s="1"/>
  <c r="G133" i="36"/>
  <c r="L132" i="36"/>
  <c r="J132" i="36"/>
  <c r="I132" i="36"/>
  <c r="H132" i="36"/>
  <c r="G132" i="36"/>
  <c r="L131" i="36"/>
  <c r="J131" i="36"/>
  <c r="I131" i="36"/>
  <c r="H131" i="36"/>
  <c r="G131" i="36"/>
  <c r="L130" i="36"/>
  <c r="G130" i="36"/>
  <c r="H130" i="36" s="1"/>
  <c r="I130" i="36" s="1"/>
  <c r="J130" i="36" s="1"/>
  <c r="L129" i="36"/>
  <c r="J129" i="36"/>
  <c r="I129" i="36"/>
  <c r="H129" i="36"/>
  <c r="G129" i="36"/>
  <c r="L128" i="36"/>
  <c r="G128" i="36"/>
  <c r="H128" i="36" s="1"/>
  <c r="I128" i="36" s="1"/>
  <c r="J128" i="36" s="1"/>
  <c r="L127" i="36"/>
  <c r="G127" i="36"/>
  <c r="H127" i="36" s="1"/>
  <c r="I127" i="36" s="1"/>
  <c r="J127" i="36" s="1"/>
  <c r="L126" i="36"/>
  <c r="H126" i="36"/>
  <c r="I126" i="36" s="1"/>
  <c r="J126" i="36" s="1"/>
  <c r="G126" i="36"/>
  <c r="L125" i="36"/>
  <c r="I125" i="36"/>
  <c r="J125" i="36" s="1"/>
  <c r="H125" i="36"/>
  <c r="G125" i="36"/>
  <c r="L124" i="36"/>
  <c r="J124" i="36"/>
  <c r="I124" i="36"/>
  <c r="H124" i="36"/>
  <c r="G124" i="36"/>
  <c r="L123" i="36"/>
  <c r="G123" i="36"/>
  <c r="H123" i="36" s="1"/>
  <c r="I123" i="36" s="1"/>
  <c r="J123" i="36" s="1"/>
  <c r="L122" i="36"/>
  <c r="G122" i="36"/>
  <c r="H122" i="36" s="1"/>
  <c r="I122" i="36" s="1"/>
  <c r="J122" i="36" s="1"/>
  <c r="L121" i="36"/>
  <c r="J121" i="36"/>
  <c r="I121" i="36"/>
  <c r="H121" i="36"/>
  <c r="G121" i="36"/>
  <c r="L120" i="36"/>
  <c r="I120" i="36"/>
  <c r="J120" i="36" s="1"/>
  <c r="H120" i="36"/>
  <c r="G120" i="36"/>
  <c r="L119" i="36"/>
  <c r="G119" i="36"/>
  <c r="H119" i="36" s="1"/>
  <c r="I119" i="36" s="1"/>
  <c r="J119" i="36" s="1"/>
  <c r="L118" i="36"/>
  <c r="H118" i="36"/>
  <c r="I118" i="36" s="1"/>
  <c r="J118" i="36" s="1"/>
  <c r="G118" i="36"/>
  <c r="L117" i="36"/>
  <c r="G117" i="36"/>
  <c r="H117" i="36" s="1"/>
  <c r="I117" i="36" s="1"/>
  <c r="J117" i="36" s="1"/>
  <c r="L116" i="36"/>
  <c r="J116" i="36"/>
  <c r="I116" i="36"/>
  <c r="H116" i="36"/>
  <c r="G116" i="36"/>
  <c r="L115" i="36"/>
  <c r="H115" i="36"/>
  <c r="I115" i="36" s="1"/>
  <c r="J115" i="36" s="1"/>
  <c r="G115" i="36"/>
  <c r="L114" i="36"/>
  <c r="H114" i="36"/>
  <c r="I114" i="36" s="1"/>
  <c r="J114" i="36" s="1"/>
  <c r="G114" i="36"/>
  <c r="L113" i="36"/>
  <c r="I113" i="36"/>
  <c r="J113" i="36" s="1"/>
  <c r="H113" i="36"/>
  <c r="G113" i="36"/>
  <c r="L112" i="36"/>
  <c r="G112" i="36"/>
  <c r="H112" i="36" s="1"/>
  <c r="I112" i="36" s="1"/>
  <c r="J112" i="36" s="1"/>
  <c r="L111" i="36"/>
  <c r="G111" i="36"/>
  <c r="H111" i="36" s="1"/>
  <c r="I111" i="36" s="1"/>
  <c r="J111" i="36" s="1"/>
  <c r="L110" i="36"/>
  <c r="J110" i="36"/>
  <c r="I110" i="36"/>
  <c r="H110" i="36"/>
  <c r="G110" i="36"/>
  <c r="L109" i="36"/>
  <c r="H109" i="36"/>
  <c r="I109" i="36" s="1"/>
  <c r="J109" i="36" s="1"/>
  <c r="G109" i="36"/>
  <c r="L108" i="36"/>
  <c r="J108" i="36"/>
  <c r="I108" i="36"/>
  <c r="H108" i="36"/>
  <c r="G108" i="36"/>
  <c r="L107" i="36"/>
  <c r="H107" i="36"/>
  <c r="I107" i="36" s="1"/>
  <c r="J107" i="36" s="1"/>
  <c r="G107" i="36"/>
  <c r="L106" i="36"/>
  <c r="G106" i="36"/>
  <c r="H106" i="36" s="1"/>
  <c r="I106" i="36" s="1"/>
  <c r="J106" i="36" s="1"/>
  <c r="L105" i="36"/>
  <c r="J105" i="36"/>
  <c r="I105" i="36"/>
  <c r="H105" i="36"/>
  <c r="G105" i="36"/>
  <c r="L104" i="36"/>
  <c r="G104" i="36"/>
  <c r="H104" i="36" s="1"/>
  <c r="I104" i="36" s="1"/>
  <c r="J104" i="36" s="1"/>
  <c r="L103" i="36"/>
  <c r="J103" i="36"/>
  <c r="G103" i="36"/>
  <c r="H103" i="36" s="1"/>
  <c r="I103" i="36" s="1"/>
  <c r="L102" i="36"/>
  <c r="G102" i="36"/>
  <c r="H102" i="36" s="1"/>
  <c r="I102" i="36" s="1"/>
  <c r="J102" i="36" s="1"/>
  <c r="L101" i="36"/>
  <c r="I101" i="36"/>
  <c r="J101" i="36" s="1"/>
  <c r="H101" i="36"/>
  <c r="G101" i="36"/>
  <c r="L100" i="36"/>
  <c r="I100" i="36"/>
  <c r="J100" i="36" s="1"/>
  <c r="H100" i="36"/>
  <c r="G100" i="36"/>
  <c r="L99" i="36"/>
  <c r="G99" i="36"/>
  <c r="H99" i="36" s="1"/>
  <c r="I99" i="36" s="1"/>
  <c r="J99" i="36" s="1"/>
  <c r="L98" i="36"/>
  <c r="H98" i="36"/>
  <c r="I98" i="36" s="1"/>
  <c r="J98" i="36" s="1"/>
  <c r="G98" i="36"/>
  <c r="L97" i="36"/>
  <c r="J97" i="36"/>
  <c r="I97" i="36"/>
  <c r="H97" i="36"/>
  <c r="G97" i="36"/>
  <c r="L96" i="36"/>
  <c r="H96" i="36"/>
  <c r="I96" i="36" s="1"/>
  <c r="J96" i="36" s="1"/>
  <c r="G96" i="36"/>
  <c r="L95" i="36"/>
  <c r="G95" i="36"/>
  <c r="H95" i="36" s="1"/>
  <c r="I95" i="36" s="1"/>
  <c r="J95" i="36" s="1"/>
  <c r="L94" i="36"/>
  <c r="H94" i="36"/>
  <c r="I94" i="36" s="1"/>
  <c r="J94" i="36" s="1"/>
  <c r="G94" i="36"/>
  <c r="L93" i="36"/>
  <c r="G93" i="36"/>
  <c r="H93" i="36" s="1"/>
  <c r="I93" i="36" s="1"/>
  <c r="J93" i="36" s="1"/>
  <c r="L92" i="36"/>
  <c r="I92" i="36"/>
  <c r="J92" i="36" s="1"/>
  <c r="G92" i="36"/>
  <c r="H92" i="36" s="1"/>
  <c r="L91" i="36"/>
  <c r="G91" i="36"/>
  <c r="H91" i="36" s="1"/>
  <c r="I91" i="36" s="1"/>
  <c r="J91" i="36" s="1"/>
  <c r="L90" i="36"/>
  <c r="H90" i="36"/>
  <c r="I90" i="36" s="1"/>
  <c r="J90" i="36" s="1"/>
  <c r="G90" i="36"/>
  <c r="L89" i="36"/>
  <c r="H89" i="36"/>
  <c r="I89" i="36" s="1"/>
  <c r="J89" i="36" s="1"/>
  <c r="G89" i="36"/>
  <c r="L88" i="36"/>
  <c r="J88" i="36"/>
  <c r="I88" i="36"/>
  <c r="H88" i="36"/>
  <c r="G88" i="36"/>
  <c r="L87" i="36"/>
  <c r="G87" i="36"/>
  <c r="H87" i="36" s="1"/>
  <c r="I87" i="36" s="1"/>
  <c r="J87" i="36" s="1"/>
  <c r="L86" i="36"/>
  <c r="J86" i="36"/>
  <c r="I86" i="36"/>
  <c r="H86" i="36"/>
  <c r="G86" i="36"/>
  <c r="L85" i="36"/>
  <c r="H85" i="36"/>
  <c r="I85" i="36" s="1"/>
  <c r="J85" i="36" s="1"/>
  <c r="G85" i="36"/>
  <c r="L84" i="36"/>
  <c r="J84" i="36"/>
  <c r="I84" i="36"/>
  <c r="H84" i="36"/>
  <c r="G84" i="36"/>
  <c r="L83" i="36"/>
  <c r="H83" i="36"/>
  <c r="I83" i="36" s="1"/>
  <c r="J83" i="36" s="1"/>
  <c r="G83" i="36"/>
  <c r="L82" i="36"/>
  <c r="G82" i="36"/>
  <c r="H82" i="36" s="1"/>
  <c r="I82" i="36" s="1"/>
  <c r="J82" i="36" s="1"/>
  <c r="L81" i="36"/>
  <c r="H81" i="36"/>
  <c r="I81" i="36" s="1"/>
  <c r="J81" i="36" s="1"/>
  <c r="G81" i="36"/>
  <c r="L80" i="36"/>
  <c r="G80" i="36"/>
  <c r="H80" i="36" s="1"/>
  <c r="I80" i="36" s="1"/>
  <c r="J80" i="36" s="1"/>
  <c r="L79" i="36"/>
  <c r="J79" i="36"/>
  <c r="G79" i="36"/>
  <c r="H79" i="36" s="1"/>
  <c r="I79" i="36" s="1"/>
  <c r="L78" i="36"/>
  <c r="G78" i="36"/>
  <c r="H78" i="36" s="1"/>
  <c r="I78" i="36" s="1"/>
  <c r="J78" i="36" s="1"/>
  <c r="L77" i="36"/>
  <c r="I77" i="36"/>
  <c r="J77" i="36" s="1"/>
  <c r="H77" i="36"/>
  <c r="G77" i="36"/>
  <c r="L76" i="36"/>
  <c r="I76" i="36"/>
  <c r="J76" i="36" s="1"/>
  <c r="H76" i="36"/>
  <c r="G76" i="36"/>
  <c r="L75" i="36"/>
  <c r="G75" i="36"/>
  <c r="H75" i="36" s="1"/>
  <c r="I75" i="36" s="1"/>
  <c r="J75" i="36" s="1"/>
  <c r="L74" i="36"/>
  <c r="H74" i="36"/>
  <c r="I74" i="36" s="1"/>
  <c r="J74" i="36" s="1"/>
  <c r="G74" i="36"/>
  <c r="L73" i="36"/>
  <c r="J73" i="36"/>
  <c r="I73" i="36"/>
  <c r="H73" i="36"/>
  <c r="G73" i="36"/>
  <c r="L72" i="36"/>
  <c r="H72" i="36"/>
  <c r="I72" i="36" s="1"/>
  <c r="J72" i="36" s="1"/>
  <c r="G72" i="36"/>
  <c r="L71" i="36"/>
  <c r="G71" i="36"/>
  <c r="H71" i="36" s="1"/>
  <c r="I71" i="36" s="1"/>
  <c r="J71" i="36" s="1"/>
  <c r="L70" i="36"/>
  <c r="H70" i="36"/>
  <c r="I70" i="36" s="1"/>
  <c r="J70" i="36" s="1"/>
  <c r="G70" i="36"/>
  <c r="L69" i="36"/>
  <c r="G69" i="36"/>
  <c r="H69" i="36" s="1"/>
  <c r="I69" i="36" s="1"/>
  <c r="J69" i="36" s="1"/>
  <c r="L68" i="36"/>
  <c r="I68" i="36"/>
  <c r="J68" i="36" s="1"/>
  <c r="H68" i="36"/>
  <c r="G68" i="36"/>
  <c r="L67" i="36"/>
  <c r="H67" i="36"/>
  <c r="I67" i="36" s="1"/>
  <c r="J67" i="36" s="1"/>
  <c r="G67" i="36"/>
  <c r="L66" i="36"/>
  <c r="H66" i="36"/>
  <c r="I66" i="36" s="1"/>
  <c r="J66" i="36" s="1"/>
  <c r="G66" i="36"/>
  <c r="L65" i="36"/>
  <c r="H65" i="36"/>
  <c r="I65" i="36" s="1"/>
  <c r="J65" i="36" s="1"/>
  <c r="G65" i="36"/>
  <c r="L64" i="36"/>
  <c r="G64" i="36"/>
  <c r="H64" i="36" s="1"/>
  <c r="I64" i="36" s="1"/>
  <c r="J64" i="36" s="1"/>
  <c r="L63" i="36"/>
  <c r="J63" i="36"/>
  <c r="G63" i="36"/>
  <c r="H63" i="36" s="1"/>
  <c r="I63" i="36" s="1"/>
  <c r="L62" i="36"/>
  <c r="G62" i="36"/>
  <c r="H62" i="36" s="1"/>
  <c r="I62" i="36" s="1"/>
  <c r="J62" i="36" s="1"/>
  <c r="L61" i="36"/>
  <c r="G61" i="36"/>
  <c r="H61" i="36" s="1"/>
  <c r="I61" i="36" s="1"/>
  <c r="J61" i="36" s="1"/>
  <c r="L60" i="36"/>
  <c r="G60" i="36"/>
  <c r="H60" i="36" s="1"/>
  <c r="I60" i="36" s="1"/>
  <c r="J60" i="36" s="1"/>
  <c r="L59" i="36"/>
  <c r="H59" i="36"/>
  <c r="I59" i="36" s="1"/>
  <c r="J59" i="36" s="1"/>
  <c r="G59" i="36"/>
  <c r="L58" i="36"/>
  <c r="G58" i="36"/>
  <c r="H58" i="36" s="1"/>
  <c r="I58" i="36" s="1"/>
  <c r="J58" i="36" s="1"/>
  <c r="L57" i="36"/>
  <c r="H57" i="36"/>
  <c r="I57" i="36" s="1"/>
  <c r="J57" i="36" s="1"/>
  <c r="G57" i="36"/>
  <c r="L56" i="36"/>
  <c r="G56" i="36"/>
  <c r="H56" i="36" s="1"/>
  <c r="I56" i="36" s="1"/>
  <c r="J56" i="36" s="1"/>
  <c r="L55" i="36"/>
  <c r="J55" i="36"/>
  <c r="G55" i="36"/>
  <c r="H55" i="36" s="1"/>
  <c r="I55" i="36" s="1"/>
  <c r="L54" i="36"/>
  <c r="G54" i="36"/>
  <c r="H54" i="36" s="1"/>
  <c r="I54" i="36" s="1"/>
  <c r="J54" i="36" s="1"/>
  <c r="L53" i="36"/>
  <c r="I53" i="36"/>
  <c r="J53" i="36" s="1"/>
  <c r="H53" i="36"/>
  <c r="G53" i="36"/>
  <c r="L52" i="36"/>
  <c r="G52" i="36"/>
  <c r="H52" i="36" s="1"/>
  <c r="I52" i="36" s="1"/>
  <c r="J52" i="36" s="1"/>
  <c r="L51" i="36"/>
  <c r="J51" i="36"/>
  <c r="I51" i="36"/>
  <c r="H51" i="36"/>
  <c r="G51" i="36"/>
  <c r="L50" i="36"/>
  <c r="G50" i="36"/>
  <c r="H50" i="36" s="1"/>
  <c r="I50" i="36" s="1"/>
  <c r="J50" i="36" s="1"/>
  <c r="L49" i="36"/>
  <c r="J49" i="36"/>
  <c r="I49" i="36"/>
  <c r="H49" i="36"/>
  <c r="G49" i="36"/>
  <c r="L48" i="36"/>
  <c r="G48" i="36"/>
  <c r="H48" i="36" s="1"/>
  <c r="I48" i="36" s="1"/>
  <c r="J48" i="36" s="1"/>
  <c r="L47" i="36"/>
  <c r="J47" i="36"/>
  <c r="G47" i="36"/>
  <c r="H47" i="36" s="1"/>
  <c r="I47" i="36" s="1"/>
  <c r="L46" i="36"/>
  <c r="G46" i="36"/>
  <c r="H46" i="36" s="1"/>
  <c r="I46" i="36" s="1"/>
  <c r="J46" i="36" s="1"/>
  <c r="L45" i="36"/>
  <c r="G45" i="36"/>
  <c r="H45" i="36" s="1"/>
  <c r="I45" i="36" s="1"/>
  <c r="J45" i="36" s="1"/>
  <c r="L44" i="36"/>
  <c r="G44" i="36"/>
  <c r="H44" i="36" s="1"/>
  <c r="I44" i="36" s="1"/>
  <c r="J44" i="36" s="1"/>
  <c r="L43" i="36"/>
  <c r="G43" i="36"/>
  <c r="H43" i="36" s="1"/>
  <c r="I43" i="36" s="1"/>
  <c r="J43" i="36" s="1"/>
  <c r="L42" i="36"/>
  <c r="G42" i="36"/>
  <c r="H42" i="36" s="1"/>
  <c r="I42" i="36" s="1"/>
  <c r="J42" i="36" s="1"/>
  <c r="L41" i="36"/>
  <c r="H41" i="36"/>
  <c r="I41" i="36" s="1"/>
  <c r="J41" i="36" s="1"/>
  <c r="G41" i="36"/>
  <c r="L40" i="36"/>
  <c r="I40" i="36"/>
  <c r="J40" i="36" s="1"/>
  <c r="H40" i="36"/>
  <c r="G40" i="36"/>
  <c r="L39" i="36"/>
  <c r="G39" i="36"/>
  <c r="H39" i="36" s="1"/>
  <c r="I39" i="36" s="1"/>
  <c r="J39" i="36" s="1"/>
  <c r="P38" i="36"/>
  <c r="L38" i="36"/>
  <c r="J38" i="36"/>
  <c r="I38" i="36"/>
  <c r="G38" i="36"/>
  <c r="H38" i="36" s="1"/>
  <c r="P37" i="36"/>
  <c r="L37" i="36"/>
  <c r="J37" i="36"/>
  <c r="I37" i="36"/>
  <c r="G37" i="36"/>
  <c r="H37" i="36" s="1"/>
  <c r="P36" i="36"/>
  <c r="L36" i="36"/>
  <c r="I36" i="36"/>
  <c r="J36" i="36" s="1"/>
  <c r="G36" i="36"/>
  <c r="H36" i="36" s="1"/>
  <c r="P35" i="36"/>
  <c r="L35" i="36"/>
  <c r="G35" i="36"/>
  <c r="H35" i="36" s="1"/>
  <c r="I35" i="36" s="1"/>
  <c r="J35" i="36" s="1"/>
  <c r="P34" i="36"/>
  <c r="L34" i="36"/>
  <c r="G34" i="36"/>
  <c r="H34" i="36" s="1"/>
  <c r="I34" i="36" s="1"/>
  <c r="J34" i="36" s="1"/>
  <c r="L33" i="36"/>
  <c r="I33" i="36"/>
  <c r="J33" i="36" s="1"/>
  <c r="G33" i="36"/>
  <c r="H33" i="36" s="1"/>
  <c r="L32" i="36"/>
  <c r="G32" i="36"/>
  <c r="H32" i="36" s="1"/>
  <c r="I32" i="36" s="1"/>
  <c r="J32" i="36" s="1"/>
  <c r="L31" i="36"/>
  <c r="H31" i="36"/>
  <c r="I31" i="36" s="1"/>
  <c r="J31" i="36" s="1"/>
  <c r="G31" i="36"/>
  <c r="L30" i="36"/>
  <c r="H30" i="36"/>
  <c r="I30" i="36" s="1"/>
  <c r="J30" i="36" s="1"/>
  <c r="G30" i="36"/>
  <c r="L29" i="36"/>
  <c r="G29" i="36"/>
  <c r="H29" i="36" s="1"/>
  <c r="I29" i="36" s="1"/>
  <c r="J29" i="36" s="1"/>
  <c r="L28" i="36"/>
  <c r="G28" i="36"/>
  <c r="H28" i="36" s="1"/>
  <c r="I28" i="36" s="1"/>
  <c r="J28" i="36" s="1"/>
  <c r="L27" i="36"/>
  <c r="G27" i="36"/>
  <c r="H27" i="36" s="1"/>
  <c r="I27" i="36" s="1"/>
  <c r="J27" i="36" s="1"/>
  <c r="L26" i="36"/>
  <c r="G26" i="36"/>
  <c r="H26" i="36" s="1"/>
  <c r="I26" i="36" s="1"/>
  <c r="L25" i="36"/>
  <c r="F25" i="36"/>
  <c r="E12" i="36" s="1"/>
  <c r="C25" i="36"/>
  <c r="E17" i="36"/>
  <c r="E19" i="36" s="1"/>
  <c r="E14" i="36"/>
  <c r="J26" i="36" l="1"/>
  <c r="J25" i="36" s="1"/>
  <c r="H25" i="36" s="1"/>
  <c r="H6" i="36" s="1"/>
  <c r="H7" i="36" s="1"/>
  <c r="I25" i="36"/>
  <c r="E15" i="36"/>
  <c r="E13" i="36" s="1"/>
  <c r="O34" i="36"/>
  <c r="P33" i="36"/>
  <c r="O33" i="36" s="1"/>
  <c r="O36" i="36"/>
  <c r="O35" i="36"/>
  <c r="O37" i="36"/>
  <c r="Q36" i="36" l="1"/>
  <c r="Q37" i="36"/>
  <c r="Q35" i="36"/>
  <c r="Q38" i="36"/>
  <c r="Q34" i="36"/>
  <c r="Q33" i="36" l="1"/>
  <c r="K18" i="35" l="1"/>
  <c r="H4" i="35"/>
  <c r="E30" i="35"/>
  <c r="C32" i="32" l="1"/>
  <c r="AD25" i="32"/>
  <c r="AC25" i="32"/>
  <c r="AB25" i="32"/>
  <c r="AA25" i="32"/>
  <c r="Z25" i="32"/>
  <c r="Y25" i="32"/>
  <c r="X25" i="32"/>
  <c r="W25" i="32"/>
  <c r="V25" i="32"/>
  <c r="U25" i="32"/>
  <c r="T25" i="32"/>
  <c r="S25" i="32"/>
  <c r="B56" i="32"/>
  <c r="B55" i="32"/>
  <c r="B54" i="32"/>
  <c r="B53" i="32"/>
  <c r="B52" i="32"/>
  <c r="B51" i="32"/>
  <c r="B50" i="32"/>
  <c r="B49" i="32"/>
  <c r="B48" i="32"/>
  <c r="B47" i="32"/>
  <c r="B46" i="32"/>
  <c r="B45" i="32"/>
  <c r="B44" i="32"/>
  <c r="B43" i="32"/>
  <c r="B42" i="32"/>
  <c r="B41" i="32"/>
  <c r="B40" i="32"/>
  <c r="B39" i="32"/>
  <c r="B38" i="32"/>
  <c r="B37" i="32"/>
  <c r="B36" i="32"/>
  <c r="B35" i="32"/>
  <c r="B34" i="32"/>
  <c r="B33" i="32"/>
  <c r="B32" i="32"/>
  <c r="B31" i="32"/>
  <c r="C31" i="32" l="1"/>
  <c r="AS83" i="32"/>
  <c r="AR83" i="32"/>
  <c r="AQ83" i="32"/>
  <c r="AP83" i="32"/>
  <c r="AO83" i="32"/>
  <c r="AN83" i="32"/>
  <c r="AM83" i="32"/>
  <c r="AL83" i="32"/>
  <c r="AK83" i="32"/>
  <c r="AJ83" i="32"/>
  <c r="AI83" i="32"/>
  <c r="AH83" i="32"/>
  <c r="AG83" i="32"/>
  <c r="AF83" i="32"/>
  <c r="AE83" i="32"/>
  <c r="AD83" i="32"/>
  <c r="AC83" i="32"/>
  <c r="AB83" i="32"/>
  <c r="AA83" i="32"/>
  <c r="Z83" i="32"/>
  <c r="Y83" i="32"/>
  <c r="X83" i="32"/>
  <c r="W83" i="32"/>
  <c r="V83" i="32"/>
  <c r="U83" i="32"/>
  <c r="T83" i="32"/>
  <c r="S83" i="32"/>
  <c r="R83" i="32"/>
  <c r="Q83" i="32"/>
  <c r="P83" i="32"/>
  <c r="O83" i="32"/>
  <c r="N83" i="32"/>
  <c r="L83" i="32"/>
  <c r="K83" i="32"/>
  <c r="J83" i="32"/>
  <c r="I83" i="32"/>
  <c r="H83" i="32"/>
  <c r="G83" i="32"/>
  <c r="F83" i="32"/>
  <c r="E83" i="32"/>
  <c r="D83" i="32"/>
  <c r="AS81" i="32"/>
  <c r="AR81" i="32"/>
  <c r="AQ81" i="32"/>
  <c r="AP81" i="32"/>
  <c r="AO81" i="32"/>
  <c r="AN81" i="32"/>
  <c r="AM81" i="32"/>
  <c r="AL81" i="32"/>
  <c r="AK81" i="32"/>
  <c r="AJ81" i="32"/>
  <c r="AI81" i="32"/>
  <c r="AH81" i="32"/>
  <c r="AG81" i="32"/>
  <c r="AF81" i="32"/>
  <c r="AE81" i="32"/>
  <c r="AD81" i="32"/>
  <c r="AC81" i="32"/>
  <c r="AB81" i="32"/>
  <c r="AA81" i="32"/>
  <c r="Z81" i="32"/>
  <c r="Y81" i="32"/>
  <c r="X81" i="32"/>
  <c r="W81" i="32"/>
  <c r="V81" i="32"/>
  <c r="U81" i="32"/>
  <c r="T81" i="32"/>
  <c r="S81" i="32"/>
  <c r="R81" i="32"/>
  <c r="Q81" i="32"/>
  <c r="P81" i="32"/>
  <c r="O81" i="32"/>
  <c r="N81" i="32"/>
  <c r="N85" i="32" s="1"/>
  <c r="L81" i="32"/>
  <c r="I81" i="32"/>
  <c r="H81" i="32"/>
  <c r="G81" i="32"/>
  <c r="F81" i="32"/>
  <c r="E81" i="32"/>
  <c r="D81" i="32"/>
  <c r="N86" i="32" l="1"/>
  <c r="D72" i="9"/>
  <c r="W15" i="35" l="1"/>
  <c r="D82" i="9"/>
  <c r="E82" i="9" s="1"/>
  <c r="G82" i="9" s="1"/>
  <c r="D81" i="9"/>
  <c r="E81" i="9" s="1"/>
  <c r="G81" i="9" s="1"/>
  <c r="D80" i="9"/>
  <c r="E80" i="9" s="1"/>
  <c r="G80" i="9" s="1"/>
  <c r="D79" i="9"/>
  <c r="E79" i="9" s="1"/>
  <c r="G79" i="9" s="1"/>
  <c r="D78" i="9"/>
  <c r="E78" i="9" s="1"/>
  <c r="G78" i="9" s="1"/>
  <c r="D77" i="9"/>
  <c r="E77" i="9" s="1"/>
  <c r="G77" i="9" s="1"/>
  <c r="D76" i="9"/>
  <c r="E76" i="9" s="1"/>
  <c r="G76" i="9" s="1"/>
  <c r="D75" i="9"/>
  <c r="E75" i="9" s="1"/>
  <c r="G75" i="9" s="1"/>
  <c r="D74" i="9"/>
  <c r="E74" i="9" s="1"/>
  <c r="G74" i="9" s="1"/>
  <c r="D73" i="9"/>
  <c r="E73" i="9" s="1"/>
  <c r="G73" i="9" s="1"/>
  <c r="F26" i="35"/>
  <c r="F25" i="35"/>
  <c r="F24" i="35"/>
  <c r="F30" i="35"/>
  <c r="C41" i="32"/>
  <c r="C40" i="32"/>
  <c r="C39" i="32"/>
  <c r="I39" i="32" s="1"/>
  <c r="C38" i="32"/>
  <c r="C37" i="32"/>
  <c r="C36" i="32"/>
  <c r="F29" i="35"/>
  <c r="C35" i="32"/>
  <c r="C25" i="32" l="1"/>
  <c r="C26" i="32"/>
  <c r="C27" i="32"/>
  <c r="F32" i="35"/>
  <c r="D102" i="9"/>
  <c r="O4" i="35" l="1"/>
  <c r="C54" i="32"/>
  <c r="E18" i="35"/>
  <c r="C55" i="32"/>
  <c r="C43" i="32"/>
  <c r="F6" i="35" l="1"/>
  <c r="F8" i="35"/>
  <c r="F7" i="35"/>
  <c r="F10" i="35"/>
  <c r="F11" i="35"/>
  <c r="F12" i="35"/>
  <c r="F5" i="35"/>
  <c r="F13" i="35"/>
  <c r="F9" i="35"/>
  <c r="F14" i="35"/>
  <c r="V55" i="32"/>
  <c r="AL55" i="32"/>
  <c r="E55" i="32"/>
  <c r="G54" i="32"/>
  <c r="M54" i="32"/>
  <c r="K54" i="32"/>
  <c r="AG54" i="32"/>
  <c r="E54" i="32"/>
  <c r="AP54" i="32"/>
  <c r="AF54" i="32"/>
  <c r="AL54" i="32"/>
  <c r="AJ54" i="32"/>
  <c r="Z54" i="32"/>
  <c r="N54" i="32"/>
  <c r="L54" i="32"/>
  <c r="Q54" i="32"/>
  <c r="AK54" i="32"/>
  <c r="X54" i="32"/>
  <c r="AD54" i="32"/>
  <c r="AB54" i="32"/>
  <c r="R54" i="32"/>
  <c r="P54" i="32"/>
  <c r="V54" i="32"/>
  <c r="T54" i="32"/>
  <c r="J54" i="32"/>
  <c r="D54" i="32"/>
  <c r="AE54" i="32"/>
  <c r="AC54" i="32"/>
  <c r="U54" i="32"/>
  <c r="AR54" i="32"/>
  <c r="F54" i="32"/>
  <c r="I54" i="32"/>
  <c r="AI54" i="32"/>
  <c r="W54" i="32"/>
  <c r="AA54" i="32"/>
  <c r="O54" i="32"/>
  <c r="S54" i="32"/>
  <c r="AH54" i="32"/>
  <c r="AO54" i="32"/>
  <c r="Y54" i="32"/>
  <c r="AM54" i="32"/>
  <c r="AS54" i="32"/>
  <c r="AQ54" i="32"/>
  <c r="AN54" i="32"/>
  <c r="H54" i="32"/>
  <c r="M55" i="32"/>
  <c r="G55" i="32"/>
  <c r="H55" i="32"/>
  <c r="I55" i="32"/>
  <c r="J55" i="32"/>
  <c r="K55" i="32"/>
  <c r="T55" i="32"/>
  <c r="U55" i="32"/>
  <c r="O55" i="32"/>
  <c r="P55" i="32"/>
  <c r="Q55" i="32"/>
  <c r="R55" i="32"/>
  <c r="S55" i="32"/>
  <c r="AB55" i="32"/>
  <c r="AC55" i="32"/>
  <c r="D55" i="32"/>
  <c r="W55" i="32"/>
  <c r="X55" i="32"/>
  <c r="Y55" i="32"/>
  <c r="Z55" i="32"/>
  <c r="AA55" i="32"/>
  <c r="AJ55" i="32"/>
  <c r="AK55" i="32"/>
  <c r="AD55" i="32"/>
  <c r="L55" i="32"/>
  <c r="F55" i="32"/>
  <c r="AE55" i="32"/>
  <c r="AF55" i="32"/>
  <c r="AG55" i="32"/>
  <c r="AH55" i="32"/>
  <c r="AI55" i="32"/>
  <c r="AR55" i="32"/>
  <c r="AS55" i="32"/>
  <c r="N55" i="32"/>
  <c r="AM55" i="32"/>
  <c r="AN55" i="32"/>
  <c r="AO55" i="32"/>
  <c r="AP55" i="32"/>
  <c r="AQ55" i="32"/>
  <c r="C46" i="32" l="1"/>
  <c r="C48" i="32"/>
  <c r="C44" i="32"/>
  <c r="C47" i="32"/>
  <c r="C52" i="32"/>
  <c r="C45" i="32"/>
  <c r="C51" i="32"/>
  <c r="C50" i="32"/>
  <c r="C49" i="32"/>
  <c r="E86" i="9"/>
  <c r="J4" i="35"/>
  <c r="E42" i="32" l="1"/>
  <c r="N42" i="32"/>
  <c r="W42" i="32"/>
  <c r="R42" i="32"/>
  <c r="M42" i="32"/>
  <c r="V42" i="32"/>
  <c r="AM42" i="32"/>
  <c r="Z42" i="32"/>
  <c r="D42" i="32"/>
  <c r="U42" i="32"/>
  <c r="AL42" i="32"/>
  <c r="I42" i="32"/>
  <c r="J42" i="32"/>
  <c r="AK42" i="32"/>
  <c r="Q42" i="32"/>
  <c r="O42" i="32"/>
  <c r="L42" i="32"/>
  <c r="AS42" i="32"/>
  <c r="Y42" i="32"/>
  <c r="K42" i="32"/>
  <c r="F42" i="32"/>
  <c r="T42" i="32"/>
  <c r="H42" i="32"/>
  <c r="S42" i="32"/>
  <c r="AR42" i="32"/>
  <c r="G42" i="32"/>
  <c r="P42" i="32"/>
  <c r="AA42" i="32"/>
  <c r="X42" i="32"/>
  <c r="AH42" i="32"/>
  <c r="F4" i="35"/>
  <c r="AQ42" i="32"/>
  <c r="F18" i="35" l="1"/>
  <c r="AI42" i="32"/>
  <c r="AJ42" i="32"/>
  <c r="AD42" i="32"/>
  <c r="AC42" i="32"/>
  <c r="AB42" i="32"/>
  <c r="AF42" i="32"/>
  <c r="AE42" i="32"/>
  <c r="AG42" i="32"/>
  <c r="AP42" i="32"/>
  <c r="AO42" i="32"/>
  <c r="AN42" i="32"/>
  <c r="C14" i="32" l="1"/>
  <c r="C24" i="32" l="1"/>
  <c r="C23" i="32"/>
  <c r="C22" i="32"/>
  <c r="C21" i="32"/>
  <c r="C20" i="32"/>
  <c r="C19" i="32"/>
  <c r="C18" i="32"/>
  <c r="C16" i="32" l="1"/>
  <c r="G45" i="32"/>
  <c r="O45" i="32"/>
  <c r="W45" i="32"/>
  <c r="AE45" i="32"/>
  <c r="AM45" i="32"/>
  <c r="I45" i="32"/>
  <c r="Q45" i="32"/>
  <c r="Y45" i="32"/>
  <c r="AG45" i="32"/>
  <c r="AO45" i="32"/>
  <c r="J45" i="32"/>
  <c r="R45" i="32"/>
  <c r="Z45" i="32"/>
  <c r="AH45" i="32"/>
  <c r="AP45" i="32"/>
  <c r="P45" i="32"/>
  <c r="K45" i="32"/>
  <c r="S45" i="32"/>
  <c r="AA45" i="32"/>
  <c r="AI45" i="32"/>
  <c r="AQ45" i="32"/>
  <c r="M45" i="32"/>
  <c r="AC45" i="32"/>
  <c r="AS45" i="32"/>
  <c r="F45" i="32"/>
  <c r="V45" i="32"/>
  <c r="AL45" i="32"/>
  <c r="X45" i="32"/>
  <c r="AN45" i="32"/>
  <c r="D45" i="32"/>
  <c r="L45" i="32"/>
  <c r="T45" i="32"/>
  <c r="AB45" i="32"/>
  <c r="AJ45" i="32"/>
  <c r="AR45" i="32"/>
  <c r="E45" i="32"/>
  <c r="U45" i="32"/>
  <c r="AK45" i="32"/>
  <c r="N45" i="32"/>
  <c r="AD45" i="32"/>
  <c r="H45" i="32"/>
  <c r="AF45" i="32"/>
  <c r="K44" i="32"/>
  <c r="S44" i="32"/>
  <c r="AA44" i="32"/>
  <c r="AI44" i="32"/>
  <c r="AQ44" i="32"/>
  <c r="E44" i="32"/>
  <c r="M44" i="32"/>
  <c r="U44" i="32"/>
  <c r="AC44" i="32"/>
  <c r="AK44" i="32"/>
  <c r="AS44" i="32"/>
  <c r="F44" i="32"/>
  <c r="N44" i="32"/>
  <c r="V44" i="32"/>
  <c r="AD44" i="32"/>
  <c r="AL44" i="32"/>
  <c r="AJ44" i="32"/>
  <c r="G44" i="32"/>
  <c r="O44" i="32"/>
  <c r="W44" i="32"/>
  <c r="AE44" i="32"/>
  <c r="AM44" i="32"/>
  <c r="I44" i="32"/>
  <c r="Y44" i="32"/>
  <c r="AO44" i="32"/>
  <c r="R44" i="32"/>
  <c r="AH44" i="32"/>
  <c r="D44" i="32"/>
  <c r="T44" i="32"/>
  <c r="AR44" i="32"/>
  <c r="H44" i="32"/>
  <c r="P44" i="32"/>
  <c r="X44" i="32"/>
  <c r="AF44" i="32"/>
  <c r="AN44" i="32"/>
  <c r="Q44" i="32"/>
  <c r="AG44" i="32"/>
  <c r="J44" i="32"/>
  <c r="Z44" i="32"/>
  <c r="AP44" i="32"/>
  <c r="L44" i="32"/>
  <c r="AB44" i="32"/>
  <c r="G47" i="32"/>
  <c r="O47" i="32"/>
  <c r="W47" i="32"/>
  <c r="AE47" i="32"/>
  <c r="AM47" i="32"/>
  <c r="I47" i="32"/>
  <c r="Q47" i="32"/>
  <c r="Y47" i="32"/>
  <c r="AG47" i="32"/>
  <c r="AO47" i="32"/>
  <c r="J47" i="32"/>
  <c r="R47" i="32"/>
  <c r="Z47" i="32"/>
  <c r="AH47" i="32"/>
  <c r="AP47" i="32"/>
  <c r="AL47" i="32"/>
  <c r="P47" i="32"/>
  <c r="AN47" i="32"/>
  <c r="K47" i="32"/>
  <c r="S47" i="32"/>
  <c r="AA47" i="32"/>
  <c r="AI47" i="32"/>
  <c r="AQ47" i="32"/>
  <c r="E47" i="32"/>
  <c r="U47" i="32"/>
  <c r="AK47" i="32"/>
  <c r="F47" i="32"/>
  <c r="V47" i="32"/>
  <c r="X47" i="32"/>
  <c r="D47" i="32"/>
  <c r="L47" i="32"/>
  <c r="T47" i="32"/>
  <c r="AB47" i="32"/>
  <c r="AJ47" i="32"/>
  <c r="AR47" i="32"/>
  <c r="M47" i="32"/>
  <c r="AC47" i="32"/>
  <c r="AS47" i="32"/>
  <c r="N47" i="32"/>
  <c r="AD47" i="32"/>
  <c r="H47" i="32"/>
  <c r="AF47" i="32"/>
  <c r="K46" i="32"/>
  <c r="S46" i="32"/>
  <c r="AA46" i="32"/>
  <c r="AI46" i="32"/>
  <c r="AQ46" i="32"/>
  <c r="E46" i="32"/>
  <c r="M46" i="32"/>
  <c r="U46" i="32"/>
  <c r="AC46" i="32"/>
  <c r="AK46" i="32"/>
  <c r="AS46" i="32"/>
  <c r="F46" i="32"/>
  <c r="N46" i="32"/>
  <c r="V46" i="32"/>
  <c r="AD46" i="32"/>
  <c r="AL46" i="32"/>
  <c r="Z46" i="32"/>
  <c r="AJ46" i="32"/>
  <c r="G46" i="32"/>
  <c r="O46" i="32"/>
  <c r="W46" i="32"/>
  <c r="AE46" i="32"/>
  <c r="AM46" i="32"/>
  <c r="Q46" i="32"/>
  <c r="AG46" i="32"/>
  <c r="J46" i="32"/>
  <c r="AH46" i="32"/>
  <c r="D46" i="32"/>
  <c r="T46" i="32"/>
  <c r="AR46" i="32"/>
  <c r="H46" i="32"/>
  <c r="P46" i="32"/>
  <c r="X46" i="32"/>
  <c r="AF46" i="32"/>
  <c r="AN46" i="32"/>
  <c r="I46" i="32"/>
  <c r="Y46" i="32"/>
  <c r="AO46" i="32"/>
  <c r="R46" i="32"/>
  <c r="AP46" i="32"/>
  <c r="L46" i="32"/>
  <c r="AB46" i="32"/>
  <c r="K52" i="32"/>
  <c r="S52" i="32"/>
  <c r="AA52" i="32"/>
  <c r="AI52" i="32"/>
  <c r="AQ52" i="32"/>
  <c r="D52" i="32"/>
  <c r="L52" i="32"/>
  <c r="T52" i="32"/>
  <c r="AB52" i="32"/>
  <c r="AJ52" i="32"/>
  <c r="AR52" i="32"/>
  <c r="E52" i="32"/>
  <c r="M52" i="32"/>
  <c r="U52" i="32"/>
  <c r="AC52" i="32"/>
  <c r="AK52" i="32"/>
  <c r="AS52" i="32"/>
  <c r="J52" i="32"/>
  <c r="R52" i="32"/>
  <c r="Z52" i="32"/>
  <c r="AP52" i="32"/>
  <c r="F52" i="32"/>
  <c r="N52" i="32"/>
  <c r="V52" i="32"/>
  <c r="AD52" i="32"/>
  <c r="AL52" i="32"/>
  <c r="G52" i="32"/>
  <c r="O52" i="32"/>
  <c r="W52" i="32"/>
  <c r="AE52" i="32"/>
  <c r="AM52" i="32"/>
  <c r="H52" i="32"/>
  <c r="P52" i="32"/>
  <c r="X52" i="32"/>
  <c r="AF52" i="32"/>
  <c r="AN52" i="32"/>
  <c r="I52" i="32"/>
  <c r="Q52" i="32"/>
  <c r="Y52" i="32"/>
  <c r="AG52" i="32"/>
  <c r="AO52" i="32"/>
  <c r="AH52" i="32"/>
  <c r="I51" i="32"/>
  <c r="Q51" i="32"/>
  <c r="Y51" i="32"/>
  <c r="AG51" i="32"/>
  <c r="AO51" i="32"/>
  <c r="K51" i="32"/>
  <c r="S51" i="32"/>
  <c r="AA51" i="32"/>
  <c r="AI51" i="32"/>
  <c r="AQ51" i="32"/>
  <c r="D51" i="32"/>
  <c r="L51" i="32"/>
  <c r="T51" i="32"/>
  <c r="AB51" i="32"/>
  <c r="AJ51" i="32"/>
  <c r="AR51" i="32"/>
  <c r="E51" i="32"/>
  <c r="M51" i="32"/>
  <c r="U51" i="32"/>
  <c r="AC51" i="32"/>
  <c r="AK51" i="32"/>
  <c r="AS51" i="32"/>
  <c r="F51" i="32"/>
  <c r="V51" i="32"/>
  <c r="AD51" i="32"/>
  <c r="AL51" i="32"/>
  <c r="O51" i="32"/>
  <c r="AE51" i="32"/>
  <c r="AF51" i="32"/>
  <c r="J51" i="32"/>
  <c r="R51" i="32"/>
  <c r="Z51" i="32"/>
  <c r="AH51" i="32"/>
  <c r="AP51" i="32"/>
  <c r="N51" i="32"/>
  <c r="G51" i="32"/>
  <c r="W51" i="32"/>
  <c r="AM51" i="32"/>
  <c r="H51" i="32"/>
  <c r="P51" i="32"/>
  <c r="X51" i="32"/>
  <c r="AN51" i="32"/>
  <c r="H50" i="32"/>
  <c r="P50" i="32"/>
  <c r="X50" i="32"/>
  <c r="AF50" i="32"/>
  <c r="AN50" i="32"/>
  <c r="I50" i="32"/>
  <c r="Q50" i="32"/>
  <c r="Y50" i="32"/>
  <c r="AG50" i="32"/>
  <c r="AO50" i="32"/>
  <c r="M50" i="32"/>
  <c r="N50" i="32"/>
  <c r="G50" i="32"/>
  <c r="W50" i="32"/>
  <c r="J50" i="32"/>
  <c r="R50" i="32"/>
  <c r="Z50" i="32"/>
  <c r="AH50" i="32"/>
  <c r="AP50" i="32"/>
  <c r="L50" i="32"/>
  <c r="T50" i="32"/>
  <c r="AR50" i="32"/>
  <c r="E50" i="32"/>
  <c r="U50" i="32"/>
  <c r="AC50" i="32"/>
  <c r="AK50" i="32"/>
  <c r="AS50" i="32"/>
  <c r="F50" i="32"/>
  <c r="V50" i="32"/>
  <c r="AD50" i="32"/>
  <c r="AL50" i="32"/>
  <c r="O50" i="32"/>
  <c r="AE50" i="32"/>
  <c r="AM50" i="32"/>
  <c r="K50" i="32"/>
  <c r="S50" i="32"/>
  <c r="AA50" i="32"/>
  <c r="AI50" i="32"/>
  <c r="AQ50" i="32"/>
  <c r="D50" i="32"/>
  <c r="AB50" i="32"/>
  <c r="AJ50" i="32"/>
  <c r="F49" i="32"/>
  <c r="N49" i="32"/>
  <c r="V49" i="32"/>
  <c r="AD49" i="32"/>
  <c r="AL49" i="32"/>
  <c r="G49" i="32"/>
  <c r="O49" i="32"/>
  <c r="W49" i="32"/>
  <c r="AE49" i="32"/>
  <c r="AM49" i="32"/>
  <c r="Z49" i="32"/>
  <c r="K49" i="32"/>
  <c r="AA49" i="32"/>
  <c r="AQ49" i="32"/>
  <c r="D49" i="32"/>
  <c r="T49" i="32"/>
  <c r="AJ49" i="32"/>
  <c r="H49" i="32"/>
  <c r="P49" i="32"/>
  <c r="X49" i="32"/>
  <c r="AF49" i="32"/>
  <c r="AN49" i="32"/>
  <c r="I49" i="32"/>
  <c r="Q49" i="32"/>
  <c r="Y49" i="32"/>
  <c r="AG49" i="32"/>
  <c r="AO49" i="32"/>
  <c r="J49" i="32"/>
  <c r="R49" i="32"/>
  <c r="AH49" i="32"/>
  <c r="S49" i="32"/>
  <c r="AI49" i="32"/>
  <c r="L49" i="32"/>
  <c r="AB49" i="32"/>
  <c r="AR49" i="32"/>
  <c r="E49" i="32"/>
  <c r="M49" i="32"/>
  <c r="U49" i="32"/>
  <c r="AC49" i="32"/>
  <c r="AK49" i="32"/>
  <c r="AS49" i="32"/>
  <c r="AP49" i="32"/>
  <c r="D48" i="32"/>
  <c r="L48" i="32"/>
  <c r="T48" i="32"/>
  <c r="AB48" i="32"/>
  <c r="AJ48" i="32"/>
  <c r="AR48" i="32"/>
  <c r="E48" i="32"/>
  <c r="M48" i="32"/>
  <c r="U48" i="32"/>
  <c r="AC48" i="32"/>
  <c r="AK48" i="32"/>
  <c r="AS48" i="32"/>
  <c r="F48" i="32"/>
  <c r="N48" i="32"/>
  <c r="V48" i="32"/>
  <c r="AD48" i="32"/>
  <c r="AL48" i="32"/>
  <c r="G48" i="32"/>
  <c r="O48" i="32"/>
  <c r="W48" i="32"/>
  <c r="AE48" i="32"/>
  <c r="AM48" i="32"/>
  <c r="K48" i="32"/>
  <c r="AA48" i="32"/>
  <c r="AQ48" i="32"/>
  <c r="H48" i="32"/>
  <c r="P48" i="32"/>
  <c r="X48" i="32"/>
  <c r="AF48" i="32"/>
  <c r="AN48" i="32"/>
  <c r="I48" i="32"/>
  <c r="Q48" i="32"/>
  <c r="Y48" i="32"/>
  <c r="AG48" i="32"/>
  <c r="AO48" i="32"/>
  <c r="J48" i="32"/>
  <c r="R48" i="32"/>
  <c r="Z48" i="32"/>
  <c r="AH48" i="32"/>
  <c r="AP48" i="32"/>
  <c r="S48" i="32"/>
  <c r="AI48" i="32"/>
  <c r="C17" i="32"/>
  <c r="C6" i="32" l="1"/>
  <c r="C5" i="32"/>
  <c r="C17" i="9"/>
  <c r="G7" i="30"/>
  <c r="O17" i="30"/>
  <c r="C17" i="30" s="1"/>
  <c r="D115" i="9"/>
  <c r="C4" i="32" l="1"/>
  <c r="C9" i="32"/>
  <c r="C8" i="32"/>
  <c r="C7" i="32"/>
  <c r="C3" i="32"/>
  <c r="AT30" i="32"/>
  <c r="AS30" i="32"/>
  <c r="AR30" i="32"/>
  <c r="AQ30" i="32"/>
  <c r="AP30" i="32"/>
  <c r="AO30" i="32"/>
  <c r="AN30" i="32"/>
  <c r="AM30" i="32"/>
  <c r="AL30" i="32"/>
  <c r="AK30" i="32"/>
  <c r="AJ30" i="32"/>
  <c r="AI30" i="32"/>
  <c r="AH30" i="32"/>
  <c r="AG30" i="32"/>
  <c r="AF30" i="32"/>
  <c r="AE30" i="32"/>
  <c r="AD30" i="32"/>
  <c r="AC30" i="32"/>
  <c r="AB30" i="32"/>
  <c r="AA30" i="32"/>
  <c r="Z30" i="32"/>
  <c r="Y30" i="32"/>
  <c r="X30" i="32"/>
  <c r="W30" i="32"/>
  <c r="V30" i="32"/>
  <c r="U30" i="32"/>
  <c r="T30" i="32"/>
  <c r="S30" i="32"/>
  <c r="R30" i="32"/>
  <c r="Q30" i="32"/>
  <c r="P30" i="32"/>
  <c r="C10" i="32" l="1"/>
  <c r="C43" i="9" l="1"/>
  <c r="S23" i="30"/>
  <c r="S51" i="30" s="1"/>
  <c r="R23" i="30"/>
  <c r="R51" i="30" s="1"/>
  <c r="Q23" i="30"/>
  <c r="Q51" i="30" s="1"/>
  <c r="P23" i="30"/>
  <c r="P51" i="30" s="1"/>
  <c r="O23" i="30"/>
  <c r="O51" i="30" s="1"/>
  <c r="N23" i="30"/>
  <c r="N51" i="30" s="1"/>
  <c r="M23" i="30"/>
  <c r="M51" i="30" s="1"/>
  <c r="L23" i="30"/>
  <c r="L51" i="30" s="1"/>
  <c r="K23" i="30"/>
  <c r="K51" i="30" s="1"/>
  <c r="J23" i="30"/>
  <c r="J51" i="30" s="1"/>
  <c r="I23" i="30"/>
  <c r="I51" i="30" s="1"/>
  <c r="H23" i="30"/>
  <c r="H51" i="30" s="1"/>
  <c r="G23" i="30"/>
  <c r="G51" i="30" s="1"/>
  <c r="F23" i="30"/>
  <c r="F51" i="30" s="1"/>
  <c r="E23" i="30"/>
  <c r="E51" i="30" s="1"/>
  <c r="D23" i="30"/>
  <c r="D51" i="30" s="1"/>
  <c r="S22" i="30"/>
  <c r="S50" i="30" s="1"/>
  <c r="R22" i="30"/>
  <c r="R50" i="30" s="1"/>
  <c r="Q22" i="30"/>
  <c r="Q50" i="30" s="1"/>
  <c r="P22" i="30"/>
  <c r="P50" i="30" s="1"/>
  <c r="O22" i="30"/>
  <c r="O50" i="30" s="1"/>
  <c r="N22" i="30"/>
  <c r="N50" i="30" s="1"/>
  <c r="M22" i="30"/>
  <c r="M50" i="30" s="1"/>
  <c r="L22" i="30"/>
  <c r="L50" i="30" s="1"/>
  <c r="K22" i="30"/>
  <c r="K50" i="30" s="1"/>
  <c r="J22" i="30"/>
  <c r="J50" i="30" s="1"/>
  <c r="I22" i="30"/>
  <c r="I50" i="30" s="1"/>
  <c r="H22" i="30"/>
  <c r="H50" i="30" s="1"/>
  <c r="G22" i="30"/>
  <c r="G50" i="30" s="1"/>
  <c r="F22" i="30"/>
  <c r="F50" i="30" s="1"/>
  <c r="E22" i="30"/>
  <c r="E50" i="30" s="1"/>
  <c r="D22" i="30"/>
  <c r="D50" i="30" s="1"/>
  <c r="S21" i="30"/>
  <c r="R21" i="30"/>
  <c r="Q21" i="30"/>
  <c r="P21" i="30"/>
  <c r="O21" i="30"/>
  <c r="N21" i="30"/>
  <c r="M21" i="30"/>
  <c r="L21" i="30"/>
  <c r="K21" i="30"/>
  <c r="J21" i="30"/>
  <c r="I21" i="30"/>
  <c r="H21" i="30"/>
  <c r="G21" i="30"/>
  <c r="F21" i="30"/>
  <c r="E21" i="30"/>
  <c r="D21" i="30"/>
  <c r="S20" i="30"/>
  <c r="R20" i="30"/>
  <c r="Q20" i="30"/>
  <c r="P20" i="30"/>
  <c r="O20" i="30"/>
  <c r="N20" i="30"/>
  <c r="M20" i="30"/>
  <c r="L20" i="30"/>
  <c r="K20" i="30"/>
  <c r="J20" i="30"/>
  <c r="I20" i="30"/>
  <c r="H20" i="30"/>
  <c r="G20" i="30"/>
  <c r="F20" i="30"/>
  <c r="E20" i="30"/>
  <c r="D20" i="30"/>
  <c r="S19" i="30"/>
  <c r="R19" i="30"/>
  <c r="Q19" i="30"/>
  <c r="P19" i="30"/>
  <c r="O19" i="30"/>
  <c r="N19" i="30"/>
  <c r="M19" i="30"/>
  <c r="L19" i="30"/>
  <c r="K19" i="30"/>
  <c r="J19" i="30"/>
  <c r="I19" i="30"/>
  <c r="H19" i="30"/>
  <c r="G19" i="30"/>
  <c r="F19" i="30"/>
  <c r="E19" i="30"/>
  <c r="D19" i="30"/>
  <c r="E18" i="30"/>
  <c r="D18" i="30"/>
  <c r="S18" i="30"/>
  <c r="R18" i="30"/>
  <c r="Q18" i="30"/>
  <c r="P18" i="30"/>
  <c r="O18" i="30"/>
  <c r="N18" i="30"/>
  <c r="M18" i="30"/>
  <c r="L18" i="30"/>
  <c r="K18" i="30"/>
  <c r="J18" i="30"/>
  <c r="I18" i="30"/>
  <c r="H18" i="30"/>
  <c r="G18" i="30"/>
  <c r="F18" i="30"/>
  <c r="C51" i="30" l="1"/>
  <c r="C50" i="30"/>
  <c r="C12" i="32"/>
  <c r="C13" i="32"/>
  <c r="C15" i="32"/>
  <c r="C11" i="32"/>
  <c r="C28" i="32"/>
  <c r="C20" i="30"/>
  <c r="C21" i="30"/>
  <c r="C22" i="30"/>
  <c r="C23" i="30"/>
  <c r="C18" i="30"/>
  <c r="C19" i="30"/>
  <c r="D131" i="9" l="1"/>
  <c r="D43" i="9"/>
  <c r="D44" i="9"/>
  <c r="C34" i="32" s="1"/>
  <c r="C36" i="9"/>
  <c r="AE34" i="32" l="1"/>
  <c r="AA34" i="32"/>
  <c r="AO34" i="32"/>
  <c r="U34" i="32"/>
  <c r="W34" i="32"/>
  <c r="E34" i="32"/>
  <c r="AL34" i="32"/>
  <c r="AR34" i="32"/>
  <c r="S34" i="32"/>
  <c r="AG34" i="32"/>
  <c r="AF34" i="32"/>
  <c r="AC34" i="32"/>
  <c r="P34" i="32"/>
  <c r="O34" i="32"/>
  <c r="AD34" i="32"/>
  <c r="AB34" i="32"/>
  <c r="K34" i="32"/>
  <c r="AP34" i="32"/>
  <c r="Y34" i="32"/>
  <c r="AQ34" i="32"/>
  <c r="G34" i="32"/>
  <c r="AJ34" i="32"/>
  <c r="V34" i="32"/>
  <c r="L34" i="32"/>
  <c r="AH34" i="32"/>
  <c r="I34" i="32"/>
  <c r="T34" i="32"/>
  <c r="N34" i="32"/>
  <c r="Q34" i="32"/>
  <c r="Z34" i="32"/>
  <c r="AK34" i="32"/>
  <c r="X34" i="32"/>
  <c r="H34" i="32"/>
  <c r="AS34" i="32"/>
  <c r="D34" i="32"/>
  <c r="F34" i="32"/>
  <c r="R34" i="32"/>
  <c r="AN34" i="32"/>
  <c r="J34" i="32"/>
  <c r="AM34" i="32"/>
  <c r="AI34" i="32"/>
  <c r="AG33" i="32"/>
  <c r="AP33" i="32"/>
  <c r="AE33" i="32"/>
  <c r="AD33" i="32"/>
  <c r="Y33" i="32"/>
  <c r="AH33" i="32"/>
  <c r="AN33" i="32"/>
  <c r="W33" i="32"/>
  <c r="AJ33" i="32"/>
  <c r="V33" i="32"/>
  <c r="AR33" i="32"/>
  <c r="AC33" i="32"/>
  <c r="E33" i="32"/>
  <c r="AQ33" i="32"/>
  <c r="I33" i="32"/>
  <c r="Z33" i="32"/>
  <c r="X33" i="32"/>
  <c r="O33" i="32"/>
  <c r="T33" i="32"/>
  <c r="N33" i="32"/>
  <c r="AB33" i="32"/>
  <c r="U33" i="32"/>
  <c r="AI33" i="32"/>
  <c r="R33" i="32"/>
  <c r="H33" i="32"/>
  <c r="G33" i="32"/>
  <c r="D33" i="32"/>
  <c r="F33" i="32"/>
  <c r="L33" i="32"/>
  <c r="Q33" i="32"/>
  <c r="AA33" i="32"/>
  <c r="AF33" i="32"/>
  <c r="J33" i="32"/>
  <c r="AO33" i="32"/>
  <c r="AL33" i="32"/>
  <c r="S33" i="32"/>
  <c r="P33" i="32"/>
  <c r="AK33" i="32"/>
  <c r="AS33" i="32"/>
  <c r="K33" i="32"/>
  <c r="AM33" i="32"/>
  <c r="D123" i="9"/>
  <c r="D122" i="9"/>
  <c r="C29" i="30"/>
  <c r="S29" i="30" s="1"/>
  <c r="AI32" i="32"/>
  <c r="V32" i="32"/>
  <c r="W32" i="32"/>
  <c r="X32" i="32"/>
  <c r="Y32" i="32"/>
  <c r="Z32" i="32"/>
  <c r="O32" i="32"/>
  <c r="L32" i="32"/>
  <c r="U32" i="32"/>
  <c r="AD32" i="32"/>
  <c r="AE32" i="32"/>
  <c r="AF32" i="32"/>
  <c r="AG32" i="32"/>
  <c r="AH32" i="32"/>
  <c r="R32" i="32"/>
  <c r="S32" i="32"/>
  <c r="T32" i="32"/>
  <c r="AC32" i="32"/>
  <c r="AL32" i="32"/>
  <c r="AM32" i="32"/>
  <c r="AN32" i="32"/>
  <c r="AO32" i="32"/>
  <c r="AP32" i="32"/>
  <c r="N32" i="32"/>
  <c r="AA32" i="32"/>
  <c r="AB32" i="32"/>
  <c r="AK32" i="32"/>
  <c r="Q32" i="32"/>
  <c r="AQ32" i="32"/>
  <c r="AJ32" i="32"/>
  <c r="AS32" i="32"/>
  <c r="P32" i="32"/>
  <c r="AR32" i="32"/>
  <c r="D32" i="32"/>
  <c r="E32" i="32"/>
  <c r="F32" i="32"/>
  <c r="G32" i="32"/>
  <c r="H32" i="32"/>
  <c r="I32" i="32"/>
  <c r="J32" i="32"/>
  <c r="K32" i="32"/>
  <c r="D48" i="9"/>
  <c r="D49" i="9"/>
  <c r="C30" i="30"/>
  <c r="D30" i="30" s="1"/>
  <c r="Q29" i="30"/>
  <c r="R29" i="30" l="1"/>
  <c r="E29" i="30"/>
  <c r="K29" i="30"/>
  <c r="J29" i="30"/>
  <c r="G29" i="30"/>
  <c r="N29" i="30"/>
  <c r="P29" i="30"/>
  <c r="O29" i="30"/>
  <c r="D29" i="30"/>
  <c r="H29" i="30"/>
  <c r="F29" i="30"/>
  <c r="L29" i="30"/>
  <c r="I29" i="30"/>
  <c r="M29" i="30"/>
  <c r="K31" i="32"/>
  <c r="I31" i="32"/>
  <c r="H31" i="32"/>
  <c r="O31" i="32"/>
  <c r="G31" i="32"/>
  <c r="D31" i="32"/>
  <c r="J31" i="32"/>
  <c r="N31" i="32"/>
  <c r="F31" i="32"/>
  <c r="L31" i="32"/>
  <c r="M31" i="32"/>
  <c r="E31" i="32"/>
  <c r="AO31" i="32"/>
  <c r="AB31" i="32"/>
  <c r="AJ31" i="32"/>
  <c r="AS31" i="32"/>
  <c r="P31" i="32"/>
  <c r="AF31" i="32"/>
  <c r="AC31" i="32"/>
  <c r="AN31" i="32"/>
  <c r="AA31" i="32"/>
  <c r="X31" i="32"/>
  <c r="U31" i="32"/>
  <c r="T31" i="32"/>
  <c r="S31" i="32"/>
  <c r="AQ31" i="32"/>
  <c r="AK31" i="32"/>
  <c r="Y31" i="32"/>
  <c r="AI31" i="32"/>
  <c r="AG31" i="32"/>
  <c r="AR31" i="32"/>
  <c r="Q31" i="32"/>
  <c r="R31" i="32"/>
  <c r="AL31" i="32"/>
  <c r="AP31" i="32"/>
  <c r="V31" i="32"/>
  <c r="W31" i="32"/>
  <c r="Z31" i="32"/>
  <c r="AD31" i="32"/>
  <c r="AE31" i="32"/>
  <c r="AH31" i="32"/>
  <c r="AM31" i="32"/>
  <c r="D50" i="9"/>
  <c r="E30" i="30"/>
  <c r="E37" i="30" s="1"/>
  <c r="N30" i="30"/>
  <c r="M30" i="30"/>
  <c r="H30" i="30"/>
  <c r="H37" i="30" s="1"/>
  <c r="Q30" i="30"/>
  <c r="K30" i="30"/>
  <c r="L30" i="30"/>
  <c r="G30" i="30"/>
  <c r="S30" i="30"/>
  <c r="J30" i="30"/>
  <c r="I30" i="30"/>
  <c r="D37" i="30"/>
  <c r="F30" i="30"/>
  <c r="P30" i="30"/>
  <c r="R30" i="30"/>
  <c r="O30" i="30"/>
  <c r="G37" i="30" l="1"/>
  <c r="F37" i="30"/>
  <c r="I37" i="30"/>
  <c r="J37" i="30" l="1"/>
  <c r="K37" i="30" l="1"/>
  <c r="L37" i="30" l="1"/>
  <c r="M37" i="30" l="1"/>
  <c r="N37" i="30" l="1"/>
  <c r="O37" i="30" l="1"/>
  <c r="P37" i="30" l="1"/>
  <c r="Q37" i="30" l="1"/>
  <c r="S37" i="30" l="1"/>
  <c r="R37" i="30"/>
  <c r="D47" i="9" l="1"/>
  <c r="C36" i="30"/>
  <c r="S36" i="30" s="1"/>
  <c r="C35" i="30"/>
  <c r="R35" i="30" s="1"/>
  <c r="C34" i="30"/>
  <c r="C33" i="30"/>
  <c r="G33" i="30" s="1"/>
  <c r="C32" i="30"/>
  <c r="C31" i="30"/>
  <c r="C203" i="9"/>
  <c r="D97" i="9"/>
  <c r="D96" i="9"/>
  <c r="L49" i="30" l="1"/>
  <c r="D49" i="30"/>
  <c r="S49" i="30"/>
  <c r="K49" i="30"/>
  <c r="R49" i="30"/>
  <c r="J49" i="30"/>
  <c r="O49" i="30"/>
  <c r="Q49" i="30"/>
  <c r="I49" i="30"/>
  <c r="G49" i="30"/>
  <c r="P49" i="30"/>
  <c r="H49" i="30"/>
  <c r="N49" i="30"/>
  <c r="F49" i="30"/>
  <c r="M49" i="30"/>
  <c r="E49" i="30"/>
  <c r="Q31" i="30"/>
  <c r="E31" i="30"/>
  <c r="L31" i="30"/>
  <c r="O35" i="30"/>
  <c r="I35" i="30"/>
  <c r="S35" i="30"/>
  <c r="K33" i="30"/>
  <c r="J33" i="30"/>
  <c r="N33" i="30"/>
  <c r="M33" i="30"/>
  <c r="R31" i="30"/>
  <c r="I31" i="30"/>
  <c r="P31" i="30"/>
  <c r="H31" i="30"/>
  <c r="E35" i="30"/>
  <c r="G31" i="30"/>
  <c r="F32" i="30"/>
  <c r="D34" i="30"/>
  <c r="C26" i="30"/>
  <c r="H14" i="30"/>
  <c r="F14" i="30"/>
  <c r="P24" i="30"/>
  <c r="N24" i="30"/>
  <c r="H24" i="30"/>
  <c r="S12" i="30"/>
  <c r="R12" i="30"/>
  <c r="Q12" i="30"/>
  <c r="P12" i="30"/>
  <c r="O12" i="30"/>
  <c r="N12" i="30"/>
  <c r="M12" i="30"/>
  <c r="L12" i="30"/>
  <c r="K12" i="30"/>
  <c r="J12" i="30"/>
  <c r="I12" i="30"/>
  <c r="H12" i="30"/>
  <c r="G12" i="30"/>
  <c r="F12" i="30"/>
  <c r="E12" i="30"/>
  <c r="D12" i="30"/>
  <c r="C11" i="30"/>
  <c r="C10" i="30"/>
  <c r="C9" i="30"/>
  <c r="C8" i="30"/>
  <c r="C7" i="30"/>
  <c r="C6" i="30"/>
  <c r="C155" i="9"/>
  <c r="C49" i="30" l="1"/>
  <c r="O24" i="30"/>
  <c r="C14" i="30"/>
  <c r="K24" i="30"/>
  <c r="Q24" i="30"/>
  <c r="L24" i="30"/>
  <c r="M24" i="30"/>
  <c r="J24" i="30"/>
  <c r="D24" i="30"/>
  <c r="F24" i="30"/>
  <c r="I24" i="30"/>
  <c r="R24" i="30"/>
  <c r="E24" i="30"/>
  <c r="S24" i="30"/>
  <c r="G24" i="30"/>
  <c r="C12" i="30"/>
  <c r="C156" i="9"/>
  <c r="C118" i="9" l="1"/>
  <c r="E47" i="30" s="1"/>
  <c r="C114" i="9"/>
  <c r="D47" i="30"/>
  <c r="M47" i="30"/>
  <c r="I47" i="30"/>
  <c r="F47" i="30"/>
  <c r="Q47" i="30"/>
  <c r="N47" i="30"/>
  <c r="J47" i="30"/>
  <c r="G47" i="30"/>
  <c r="R47" i="30"/>
  <c r="O47" i="30"/>
  <c r="L47" i="30"/>
  <c r="K47" i="30"/>
  <c r="H47" i="30"/>
  <c r="S47" i="30"/>
  <c r="C24" i="30"/>
  <c r="C37" i="30"/>
  <c r="C14" i="9"/>
  <c r="D56" i="9"/>
  <c r="P47" i="30" l="1"/>
  <c r="D114" i="9"/>
  <c r="D116" i="9" s="1"/>
  <c r="D135" i="9" s="1"/>
  <c r="O45" i="30"/>
  <c r="C47" i="30"/>
  <c r="K38" i="32"/>
  <c r="M38" i="32"/>
  <c r="D38" i="32"/>
  <c r="G38" i="32"/>
  <c r="O38" i="32"/>
  <c r="I38" i="32"/>
  <c r="F38" i="32"/>
  <c r="N38" i="32"/>
  <c r="L38" i="32"/>
  <c r="H38" i="32"/>
  <c r="J38" i="32"/>
  <c r="E38" i="32"/>
  <c r="AO38" i="32"/>
  <c r="AN38" i="32"/>
  <c r="AM38" i="32"/>
  <c r="AK38" i="32"/>
  <c r="Y38" i="32"/>
  <c r="AR38" i="32"/>
  <c r="AE38" i="32"/>
  <c r="X38" i="32"/>
  <c r="AC38" i="32"/>
  <c r="Q38" i="32"/>
  <c r="AB38" i="32"/>
  <c r="P38" i="32"/>
  <c r="AI38" i="32"/>
  <c r="R38" i="32"/>
  <c r="T38" i="32"/>
  <c r="AA38" i="32"/>
  <c r="AF38" i="32"/>
  <c r="W38" i="32"/>
  <c r="AL38" i="32"/>
  <c r="S38" i="32"/>
  <c r="AS38" i="32"/>
  <c r="AJ38" i="32"/>
  <c r="AD38" i="32"/>
  <c r="V38" i="32"/>
  <c r="U38" i="32"/>
  <c r="AP38" i="32"/>
  <c r="AG38" i="32"/>
  <c r="AH38" i="32"/>
  <c r="AQ38" i="32"/>
  <c r="Z38" i="32"/>
  <c r="C33" i="9"/>
  <c r="C45" i="30" l="1"/>
  <c r="D119" i="9"/>
  <c r="D118" i="9"/>
  <c r="C32" i="9"/>
  <c r="C130" i="9"/>
  <c r="R52" i="30" l="1"/>
  <c r="J52" i="30"/>
  <c r="Q52" i="30"/>
  <c r="I52" i="30"/>
  <c r="P52" i="30"/>
  <c r="H52" i="30"/>
  <c r="O52" i="30"/>
  <c r="G52" i="30"/>
  <c r="N52" i="30"/>
  <c r="E52" i="30"/>
  <c r="M52" i="30"/>
  <c r="D52" i="30"/>
  <c r="L52" i="30"/>
  <c r="F52" i="30"/>
  <c r="S52" i="30"/>
  <c r="K52" i="30"/>
  <c r="D130" i="9"/>
  <c r="C37" i="9"/>
  <c r="C34" i="9"/>
  <c r="C35" i="9"/>
  <c r="D201" i="9" s="1"/>
  <c r="D45" i="9"/>
  <c r="C22" i="9"/>
  <c r="E72" i="9" l="1"/>
  <c r="G72" i="9" s="1"/>
  <c r="D86" i="9"/>
  <c r="C52" i="30"/>
  <c r="D127" i="9"/>
  <c r="D126" i="9"/>
  <c r="D196" i="9"/>
  <c r="D195" i="9"/>
  <c r="C38" i="9"/>
  <c r="D202" i="9" s="1"/>
  <c r="D203" i="9" s="1"/>
  <c r="D60" i="9"/>
  <c r="D128" i="9" l="1"/>
  <c r="D138" i="9" s="1"/>
  <c r="D54" i="9"/>
  <c r="D46" i="9"/>
  <c r="K36" i="32" l="1"/>
  <c r="F36" i="32"/>
  <c r="AQ36" i="32"/>
  <c r="J36" i="32"/>
  <c r="M36" i="32"/>
  <c r="AP36" i="32"/>
  <c r="I36" i="32"/>
  <c r="E36" i="32"/>
  <c r="AE36" i="32"/>
  <c r="H36" i="32"/>
  <c r="D36" i="32"/>
  <c r="AD36" i="32"/>
  <c r="AS36" i="32"/>
  <c r="L36" i="32"/>
  <c r="AC36" i="32"/>
  <c r="O36" i="32"/>
  <c r="S36" i="32"/>
  <c r="G36" i="32"/>
  <c r="R36" i="32"/>
  <c r="N36" i="32"/>
  <c r="AO36" i="32"/>
  <c r="AF36" i="32"/>
  <c r="Z36" i="32"/>
  <c r="AN36" i="32"/>
  <c r="AG36" i="32"/>
  <c r="X36" i="32"/>
  <c r="AL36" i="32"/>
  <c r="AR36" i="32"/>
  <c r="Y36" i="32"/>
  <c r="AJ36" i="32"/>
  <c r="Q36" i="32"/>
  <c r="AH36" i="32"/>
  <c r="U36" i="32"/>
  <c r="AB36" i="32"/>
  <c r="P36" i="32"/>
  <c r="W36" i="32"/>
  <c r="T36" i="32"/>
  <c r="V36" i="32"/>
  <c r="AK36" i="32"/>
  <c r="AA36" i="32"/>
  <c r="AI36" i="32"/>
  <c r="AM36" i="32"/>
  <c r="D98" i="9"/>
  <c r="D55" i="9" l="1"/>
  <c r="L37" i="32" l="1"/>
  <c r="AJ37" i="32"/>
  <c r="W37" i="32"/>
  <c r="N37" i="32"/>
  <c r="D37" i="32"/>
  <c r="AI37" i="32"/>
  <c r="V37" i="32"/>
  <c r="K37" i="32"/>
  <c r="AF37" i="32"/>
  <c r="T37" i="32"/>
  <c r="P37" i="32"/>
  <c r="J37" i="32"/>
  <c r="AR37" i="32"/>
  <c r="AE37" i="32"/>
  <c r="S37" i="32"/>
  <c r="E37" i="32"/>
  <c r="AL37" i="32"/>
  <c r="O37" i="32"/>
  <c r="H37" i="32"/>
  <c r="AQ37" i="32"/>
  <c r="AD37" i="32"/>
  <c r="G37" i="32"/>
  <c r="F37" i="32"/>
  <c r="AN37" i="32"/>
  <c r="AB37" i="32"/>
  <c r="M37" i="32"/>
  <c r="I37" i="32"/>
  <c r="AM37" i="32"/>
  <c r="AA37" i="32"/>
  <c r="X37" i="32"/>
  <c r="AS37" i="32"/>
  <c r="Q37" i="32"/>
  <c r="Y37" i="32"/>
  <c r="AG37" i="32"/>
  <c r="R37" i="32"/>
  <c r="AO37" i="32"/>
  <c r="Z37" i="32"/>
  <c r="U37" i="32"/>
  <c r="AH37" i="32"/>
  <c r="AC37" i="32"/>
  <c r="AP37" i="32"/>
  <c r="AK37" i="32"/>
  <c r="D92" i="9"/>
  <c r="D91" i="9"/>
  <c r="D68" i="9"/>
  <c r="D67" i="9"/>
  <c r="D63" i="9"/>
  <c r="D53" i="9"/>
  <c r="O35" i="32" l="1"/>
  <c r="N35" i="32"/>
  <c r="G35" i="32"/>
  <c r="K35" i="32"/>
  <c r="M35" i="32"/>
  <c r="J35" i="32"/>
  <c r="D35" i="32"/>
  <c r="E35" i="32"/>
  <c r="I35" i="32"/>
  <c r="H35" i="32"/>
  <c r="F35" i="32"/>
  <c r="L35" i="32"/>
  <c r="AE35" i="32"/>
  <c r="Y35" i="32"/>
  <c r="T35" i="32"/>
  <c r="AN35" i="32"/>
  <c r="W35" i="32"/>
  <c r="AK35" i="32"/>
  <c r="Z35" i="32"/>
  <c r="AO35" i="32"/>
  <c r="R35" i="32"/>
  <c r="AG35" i="32"/>
  <c r="AP35" i="32"/>
  <c r="AF35" i="32"/>
  <c r="P35" i="32"/>
  <c r="Q35" i="32"/>
  <c r="V35" i="32"/>
  <c r="AL35" i="32"/>
  <c r="AC35" i="32"/>
  <c r="AD35" i="32"/>
  <c r="AS35" i="32"/>
  <c r="AQ35" i="32"/>
  <c r="X35" i="32"/>
  <c r="AJ35" i="32"/>
  <c r="AR35" i="32"/>
  <c r="AI35" i="32"/>
  <c r="AM35" i="32"/>
  <c r="U35" i="32"/>
  <c r="AA35" i="32"/>
  <c r="AH35" i="32"/>
  <c r="S35" i="32"/>
  <c r="AB35" i="32"/>
  <c r="V41" i="32"/>
  <c r="AE41" i="32"/>
  <c r="D69" i="9"/>
  <c r="C197" i="9"/>
  <c r="AQ41" i="32" l="1"/>
  <c r="AG41" i="32"/>
  <c r="AB41" i="32"/>
  <c r="AM41" i="32"/>
  <c r="AK41" i="32"/>
  <c r="AL41" i="32"/>
  <c r="AO41" i="32"/>
  <c r="AR41" i="32"/>
  <c r="AJ41" i="32"/>
  <c r="R41" i="32"/>
  <c r="P41" i="32"/>
  <c r="AD41" i="32"/>
  <c r="AP41" i="32"/>
  <c r="S41" i="32"/>
  <c r="AN41" i="32"/>
  <c r="AF41" i="32"/>
  <c r="X41" i="32"/>
  <c r="Y41" i="32"/>
  <c r="AS41" i="32"/>
  <c r="AH41" i="32"/>
  <c r="AI41" i="32"/>
  <c r="U41" i="32"/>
  <c r="Q41" i="32"/>
  <c r="AC41" i="32"/>
  <c r="W41" i="32"/>
  <c r="Z41" i="32"/>
  <c r="O41" i="32"/>
  <c r="N41" i="32"/>
  <c r="J41" i="32"/>
  <c r="G41" i="32"/>
  <c r="D41" i="32"/>
  <c r="L41" i="32"/>
  <c r="I41" i="32"/>
  <c r="F41" i="32"/>
  <c r="H41" i="32"/>
  <c r="K41" i="32"/>
  <c r="E41" i="32"/>
  <c r="M41" i="32"/>
  <c r="M48" i="30"/>
  <c r="E48" i="30"/>
  <c r="R46" i="30"/>
  <c r="R53" i="30" s="1"/>
  <c r="J46" i="30"/>
  <c r="L48" i="30"/>
  <c r="D48" i="30"/>
  <c r="Q46" i="30"/>
  <c r="I46" i="30"/>
  <c r="S48" i="30"/>
  <c r="K48" i="30"/>
  <c r="P46" i="30"/>
  <c r="P53" i="30" s="1"/>
  <c r="H46" i="30"/>
  <c r="P48" i="30"/>
  <c r="M46" i="30"/>
  <c r="R48" i="30"/>
  <c r="J48" i="30"/>
  <c r="O46" i="30"/>
  <c r="G46" i="30"/>
  <c r="H48" i="30"/>
  <c r="E46" i="30"/>
  <c r="Q48" i="30"/>
  <c r="I48" i="30"/>
  <c r="N46" i="30"/>
  <c r="F46" i="30"/>
  <c r="O48" i="30"/>
  <c r="G48" i="30"/>
  <c r="G53" i="30" s="1"/>
  <c r="L46" i="30"/>
  <c r="L53" i="30" s="1"/>
  <c r="D46" i="30"/>
  <c r="N48" i="30"/>
  <c r="F48" i="30"/>
  <c r="S46" i="30"/>
  <c r="K46" i="30"/>
  <c r="T41" i="32"/>
  <c r="AA41" i="32"/>
  <c r="D62" i="9"/>
  <c r="D61" i="9"/>
  <c r="M53" i="30" l="1"/>
  <c r="K53" i="30"/>
  <c r="I53" i="30"/>
  <c r="F53" i="30"/>
  <c r="J53" i="30"/>
  <c r="Q53" i="30"/>
  <c r="O53" i="30"/>
  <c r="D53" i="30"/>
  <c r="S53" i="30"/>
  <c r="N53" i="30"/>
  <c r="E53" i="30"/>
  <c r="H53" i="30"/>
  <c r="O39" i="32"/>
  <c r="N39" i="32"/>
  <c r="F39" i="32"/>
  <c r="L39" i="32"/>
  <c r="G39" i="32"/>
  <c r="H39" i="32"/>
  <c r="K39" i="32"/>
  <c r="E39" i="32"/>
  <c r="D39" i="32"/>
  <c r="M39" i="32"/>
  <c r="J39" i="32"/>
  <c r="V39" i="32"/>
  <c r="AL39" i="32"/>
  <c r="AK39" i="32"/>
  <c r="AG39" i="32"/>
  <c r="AF39" i="32"/>
  <c r="AD39" i="32"/>
  <c r="X39" i="32"/>
  <c r="AM39" i="32"/>
  <c r="AB39" i="32"/>
  <c r="AI39" i="32"/>
  <c r="Z39" i="32"/>
  <c r="Q39" i="32"/>
  <c r="AE39" i="32"/>
  <c r="T39" i="32"/>
  <c r="AA39" i="32"/>
  <c r="AO39" i="32"/>
  <c r="W39" i="32"/>
  <c r="S39" i="32"/>
  <c r="AQ39" i="32"/>
  <c r="U39" i="32"/>
  <c r="P39" i="32"/>
  <c r="AH39" i="32"/>
  <c r="Y39" i="32"/>
  <c r="R39" i="32"/>
  <c r="AP39" i="32"/>
  <c r="AN39" i="32"/>
  <c r="AC39" i="32"/>
  <c r="AR39" i="32"/>
  <c r="AS39" i="32"/>
  <c r="AJ39" i="32"/>
  <c r="K40" i="32"/>
  <c r="N40" i="32"/>
  <c r="H40" i="32"/>
  <c r="E40" i="32"/>
  <c r="M40" i="32"/>
  <c r="L40" i="32"/>
  <c r="G40" i="32"/>
  <c r="O40" i="32"/>
  <c r="I40" i="32"/>
  <c r="J40" i="32"/>
  <c r="D40" i="32"/>
  <c r="F40" i="32"/>
  <c r="AG40" i="32"/>
  <c r="AE40" i="32"/>
  <c r="P40" i="32"/>
  <c r="R40" i="32"/>
  <c r="Q40" i="32"/>
  <c r="AM40" i="32"/>
  <c r="AL40" i="32"/>
  <c r="AH40" i="32"/>
  <c r="V40" i="32"/>
  <c r="S40" i="32"/>
  <c r="AQ40" i="32"/>
  <c r="AD40" i="32"/>
  <c r="AA40" i="32"/>
  <c r="AI40" i="32"/>
  <c r="W40" i="32"/>
  <c r="AS40" i="32"/>
  <c r="Z40" i="32"/>
  <c r="AK40" i="32"/>
  <c r="AR40" i="32"/>
  <c r="X40" i="32"/>
  <c r="AP40" i="32"/>
  <c r="AC40" i="32"/>
  <c r="AJ40" i="32"/>
  <c r="AN40" i="32"/>
  <c r="U40" i="32"/>
  <c r="AB40" i="32"/>
  <c r="Y40" i="32"/>
  <c r="AF40" i="32"/>
  <c r="T40" i="32"/>
  <c r="AO40" i="32"/>
  <c r="C48" i="30"/>
  <c r="C46" i="30"/>
  <c r="D57" i="9"/>
  <c r="D64" i="9"/>
  <c r="E64" i="9" s="1"/>
  <c r="C53" i="30" l="1"/>
  <c r="D124" i="9"/>
  <c r="D137" i="9" s="1"/>
  <c r="D120" i="9" l="1"/>
  <c r="D197" i="9"/>
  <c r="D90" i="9"/>
  <c r="D93" i="9" l="1"/>
  <c r="D136" i="9"/>
  <c r="D99" i="9"/>
  <c r="E93" i="9" l="1"/>
  <c r="O56" i="32"/>
  <c r="H56" i="32"/>
  <c r="K56" i="32"/>
  <c r="E56" i="32"/>
  <c r="M56" i="32"/>
  <c r="G56" i="32"/>
  <c r="F56" i="32"/>
  <c r="J56" i="32"/>
  <c r="D56" i="32"/>
  <c r="I56" i="32"/>
  <c r="N56" i="32"/>
  <c r="L56" i="32"/>
  <c r="AF56" i="32"/>
  <c r="AC56" i="32"/>
  <c r="AJ56" i="32"/>
  <c r="Z56" i="32"/>
  <c r="X56" i="32"/>
  <c r="U56" i="32"/>
  <c r="AB56" i="32"/>
  <c r="AM56" i="32"/>
  <c r="Y56" i="32"/>
  <c r="AP56" i="32"/>
  <c r="T56" i="32"/>
  <c r="V56" i="32"/>
  <c r="AO56" i="32"/>
  <c r="AI56" i="32"/>
  <c r="P56" i="32"/>
  <c r="AE56" i="32"/>
  <c r="AL56" i="32"/>
  <c r="AN56" i="32"/>
  <c r="S56" i="32"/>
  <c r="Q56" i="32"/>
  <c r="R56" i="32"/>
  <c r="AQ56" i="32"/>
  <c r="AD56" i="32"/>
  <c r="AG56" i="32"/>
  <c r="AH56" i="32"/>
  <c r="W56" i="32"/>
  <c r="AA56" i="32"/>
  <c r="AK56" i="32"/>
  <c r="AR56" i="32"/>
  <c r="C110" i="9"/>
  <c r="D132" i="9"/>
  <c r="D139" i="9" s="1"/>
  <c r="D143" i="9" l="1"/>
  <c r="D140" i="9"/>
  <c r="C24" i="9"/>
  <c r="C29" i="9" s="1"/>
  <c r="D87" i="9" l="1"/>
  <c r="E87" i="9" l="1"/>
  <c r="D106" i="9"/>
  <c r="C41" i="30" s="1"/>
  <c r="D104" i="9"/>
  <c r="D110" i="9"/>
  <c r="C39" i="30"/>
  <c r="K43" i="32" l="1"/>
  <c r="O43" i="32"/>
  <c r="I43" i="32"/>
  <c r="L43" i="32"/>
  <c r="G43" i="32"/>
  <c r="F43" i="32"/>
  <c r="D43" i="32"/>
  <c r="N43" i="32"/>
  <c r="H43" i="32"/>
  <c r="J43" i="32"/>
  <c r="E43" i="32"/>
  <c r="M43" i="32"/>
  <c r="AA43" i="32"/>
  <c r="P43" i="32"/>
  <c r="Y43" i="32"/>
  <c r="X43" i="32"/>
  <c r="U43" i="32"/>
  <c r="AG43" i="32"/>
  <c r="T43" i="32"/>
  <c r="S43" i="32"/>
  <c r="Q43" i="32"/>
  <c r="AH43" i="32"/>
  <c r="W43" i="32"/>
  <c r="AF43" i="32"/>
  <c r="R43" i="32"/>
  <c r="AQ43" i="32"/>
  <c r="AD43" i="32"/>
  <c r="AN43" i="32"/>
  <c r="Z43" i="32"/>
  <c r="AI43" i="32"/>
  <c r="V43" i="32"/>
  <c r="AB43" i="32"/>
  <c r="AO43" i="32"/>
  <c r="AJ43" i="32"/>
  <c r="AC43" i="32"/>
  <c r="AP43" i="32"/>
  <c r="AE43" i="32"/>
  <c r="AR43" i="32"/>
  <c r="AS43" i="32"/>
  <c r="AK43" i="32"/>
  <c r="AM43" i="32"/>
  <c r="AL43" i="32"/>
  <c r="C40" i="30"/>
  <c r="E40" i="30" s="1"/>
  <c r="R39" i="30"/>
  <c r="H39" i="30"/>
  <c r="J39" i="30"/>
  <c r="N39" i="30"/>
  <c r="G39" i="30"/>
  <c r="P39" i="30"/>
  <c r="O39" i="30"/>
  <c r="M39" i="30"/>
  <c r="Q39" i="30"/>
  <c r="E39" i="30"/>
  <c r="F39" i="30"/>
  <c r="S39" i="30"/>
  <c r="L39" i="30"/>
  <c r="K39" i="30"/>
  <c r="D39" i="30"/>
  <c r="I39" i="30"/>
  <c r="K41" i="30"/>
  <c r="O41" i="30"/>
  <c r="J41" i="30"/>
  <c r="M41" i="30"/>
  <c r="Q41" i="30"/>
  <c r="L41" i="30"/>
  <c r="D41" i="30"/>
  <c r="H41" i="30"/>
  <c r="R41" i="30"/>
  <c r="G41" i="30"/>
  <c r="N41" i="30"/>
  <c r="F41" i="30"/>
  <c r="E41" i="30"/>
  <c r="I41" i="30"/>
  <c r="P41" i="30"/>
  <c r="S41" i="30"/>
  <c r="D108" i="9"/>
  <c r="D147" i="9" l="1"/>
  <c r="D145" i="9"/>
  <c r="D146" i="9" s="1"/>
  <c r="E42" i="30"/>
  <c r="E55" i="30" s="1"/>
  <c r="E56" i="30" s="1"/>
  <c r="H40" i="30"/>
  <c r="H42" i="30" s="1"/>
  <c r="H55" i="30" s="1"/>
  <c r="H56" i="30" s="1"/>
  <c r="S40" i="30"/>
  <c r="S42" i="30" s="1"/>
  <c r="S55" i="30" s="1"/>
  <c r="S56" i="30" s="1"/>
  <c r="D40" i="30"/>
  <c r="D42" i="30" s="1"/>
  <c r="Q40" i="30"/>
  <c r="Q42" i="30" s="1"/>
  <c r="Q55" i="30" s="1"/>
  <c r="Q56" i="30" s="1"/>
  <c r="G40" i="30"/>
  <c r="G42" i="30" s="1"/>
  <c r="G55" i="30" s="1"/>
  <c r="G56" i="30" s="1"/>
  <c r="I40" i="30"/>
  <c r="I42" i="30" s="1"/>
  <c r="I55" i="30" s="1"/>
  <c r="I56" i="30" s="1"/>
  <c r="M40" i="30"/>
  <c r="M42" i="30" s="1"/>
  <c r="M55" i="30" s="1"/>
  <c r="M56" i="30" s="1"/>
  <c r="O40" i="30"/>
  <c r="O42" i="30" s="1"/>
  <c r="O55" i="30" s="1"/>
  <c r="O56" i="30" s="1"/>
  <c r="N40" i="30"/>
  <c r="N42" i="30" s="1"/>
  <c r="N55" i="30" s="1"/>
  <c r="N56" i="30" s="1"/>
  <c r="J40" i="30"/>
  <c r="J42" i="30" s="1"/>
  <c r="J55" i="30" s="1"/>
  <c r="J56" i="30" s="1"/>
  <c r="K40" i="30"/>
  <c r="K42" i="30" s="1"/>
  <c r="K55" i="30" s="1"/>
  <c r="K56" i="30" s="1"/>
  <c r="R40" i="30"/>
  <c r="R42" i="30" s="1"/>
  <c r="R55" i="30" s="1"/>
  <c r="R56" i="30" s="1"/>
  <c r="P40" i="30"/>
  <c r="P42" i="30" s="1"/>
  <c r="P55" i="30" s="1"/>
  <c r="P56" i="30" s="1"/>
  <c r="L40" i="30"/>
  <c r="L42" i="30" s="1"/>
  <c r="L55" i="30" s="1"/>
  <c r="L56" i="30" s="1"/>
  <c r="F40" i="30"/>
  <c r="F42" i="30" s="1"/>
  <c r="F55" i="30" s="1"/>
  <c r="F56" i="30" s="1"/>
  <c r="D55" i="30" l="1"/>
  <c r="C55" i="30" s="1"/>
  <c r="C56" i="30" s="1"/>
  <c r="C42" i="30"/>
  <c r="D56" i="30" l="1"/>
  <c r="X4" i="35" l="1"/>
  <c r="Y4" i="35" s="1"/>
  <c r="Z4" i="35" l="1"/>
  <c r="M15" i="35" l="1"/>
  <c r="E44" i="35" l="1"/>
  <c r="O15" i="35"/>
  <c r="O18" i="35" s="1"/>
  <c r="K26" i="35" s="1"/>
  <c r="K29" i="35" s="1"/>
  <c r="M18" i="35"/>
  <c r="X15" i="35" l="1"/>
  <c r="M53" i="32"/>
  <c r="P53" i="32"/>
  <c r="P57" i="32" s="1"/>
  <c r="P63" i="32" s="1"/>
  <c r="P69" i="32" s="1"/>
  <c r="AP53" i="32"/>
  <c r="AP57" i="32" s="1"/>
  <c r="AP63" i="32" s="1"/>
  <c r="AP69" i="32" s="1"/>
  <c r="K53" i="32"/>
  <c r="K57" i="32" s="1"/>
  <c r="K63" i="32" s="1"/>
  <c r="K69" i="32" s="1"/>
  <c r="AN53" i="32"/>
  <c r="AN57" i="32" s="1"/>
  <c r="AN63" i="32" s="1"/>
  <c r="AN69" i="32" s="1"/>
  <c r="N53" i="32"/>
  <c r="N69" i="32" s="1"/>
  <c r="I53" i="32"/>
  <c r="I57" i="32" s="1"/>
  <c r="I63" i="32" s="1"/>
  <c r="I69" i="32" s="1"/>
  <c r="L53" i="32"/>
  <c r="L57" i="32" s="1"/>
  <c r="L63" i="32" s="1"/>
  <c r="L69" i="32" s="1"/>
  <c r="W53" i="32"/>
  <c r="W57" i="32" s="1"/>
  <c r="W63" i="32" s="1"/>
  <c r="W69" i="32" s="1"/>
  <c r="AK53" i="32"/>
  <c r="AK57" i="32" s="1"/>
  <c r="AK63" i="32" s="1"/>
  <c r="AK69" i="32" s="1"/>
  <c r="AL53" i="32"/>
  <c r="AL57" i="32" s="1"/>
  <c r="AL63" i="32" s="1"/>
  <c r="AL69" i="32" s="1"/>
  <c r="AO53" i="32"/>
  <c r="AO57" i="32" s="1"/>
  <c r="AO63" i="32" s="1"/>
  <c r="AO69" i="32" s="1"/>
  <c r="AC53" i="32"/>
  <c r="AC57" i="32" s="1"/>
  <c r="AC63" i="32" s="1"/>
  <c r="AC69" i="32" s="1"/>
  <c r="G53" i="32"/>
  <c r="G57" i="32" s="1"/>
  <c r="G63" i="32" s="1"/>
  <c r="G69" i="32" s="1"/>
  <c r="E53" i="32"/>
  <c r="E57" i="32" s="1"/>
  <c r="H53" i="32"/>
  <c r="H57" i="32" s="1"/>
  <c r="H63" i="32" s="1"/>
  <c r="H69" i="32" s="1"/>
  <c r="AA53" i="32"/>
  <c r="AA57" i="32" s="1"/>
  <c r="AA63" i="32" s="1"/>
  <c r="R53" i="32"/>
  <c r="R57" i="32" s="1"/>
  <c r="R63" i="32" s="1"/>
  <c r="R69" i="32" s="1"/>
  <c r="J53" i="32"/>
  <c r="J57" i="32" s="1"/>
  <c r="J63" i="32" s="1"/>
  <c r="J69" i="32" s="1"/>
  <c r="Z53" i="32"/>
  <c r="Z57" i="32" s="1"/>
  <c r="Z63" i="32" s="1"/>
  <c r="Z69" i="32" s="1"/>
  <c r="T53" i="32"/>
  <c r="T57" i="32" s="1"/>
  <c r="T63" i="32" s="1"/>
  <c r="T69" i="32" s="1"/>
  <c r="AR53" i="32"/>
  <c r="AR57" i="32" s="1"/>
  <c r="AR63" i="32" s="1"/>
  <c r="AR69" i="32" s="1"/>
  <c r="AM53" i="32"/>
  <c r="AM57" i="32" s="1"/>
  <c r="AM63" i="32" s="1"/>
  <c r="AD53" i="32"/>
  <c r="AD57" i="32" s="1"/>
  <c r="AD63" i="32" s="1"/>
  <c r="AD69" i="32" s="1"/>
  <c r="AQ53" i="32"/>
  <c r="AQ57" i="32" s="1"/>
  <c r="AQ63" i="32" s="1"/>
  <c r="AQ69" i="32" s="1"/>
  <c r="X53" i="32"/>
  <c r="X57" i="32" s="1"/>
  <c r="X63" i="32" s="1"/>
  <c r="X69" i="32" s="1"/>
  <c r="AG73" i="32"/>
  <c r="AG53" i="32"/>
  <c r="AG57" i="32" s="1"/>
  <c r="AG63" i="32" s="1"/>
  <c r="AG69" i="32" s="1"/>
  <c r="AI53" i="32"/>
  <c r="AI57" i="32" s="1"/>
  <c r="AI63" i="32" s="1"/>
  <c r="AI69" i="32" s="1"/>
  <c r="AS53" i="32"/>
  <c r="AS57" i="32" s="1"/>
  <c r="AS63" i="32" s="1"/>
  <c r="AS69" i="32" s="1"/>
  <c r="F53" i="32"/>
  <c r="F57" i="32" s="1"/>
  <c r="F63" i="32" s="1"/>
  <c r="F69" i="32" s="1"/>
  <c r="AJ53" i="32"/>
  <c r="AJ57" i="32" s="1"/>
  <c r="AJ63" i="32" s="1"/>
  <c r="AJ69" i="32" s="1"/>
  <c r="V53" i="32"/>
  <c r="V57" i="32" s="1"/>
  <c r="V63" i="32" s="1"/>
  <c r="V69" i="32" s="1"/>
  <c r="Q53" i="32"/>
  <c r="Q57" i="32" s="1"/>
  <c r="Q63" i="32" s="1"/>
  <c r="Q69" i="32" s="1"/>
  <c r="AH53" i="32"/>
  <c r="AH57" i="32" s="1"/>
  <c r="AH63" i="32" s="1"/>
  <c r="AH69" i="32" s="1"/>
  <c r="AH70" i="32" s="1"/>
  <c r="AF53" i="32"/>
  <c r="AF57" i="32" s="1"/>
  <c r="AF63" i="32" s="1"/>
  <c r="AF69" i="32" s="1"/>
  <c r="Y53" i="32"/>
  <c r="Y57" i="32" s="1"/>
  <c r="Y63" i="32" s="1"/>
  <c r="Y69" i="32" s="1"/>
  <c r="D53" i="32"/>
  <c r="D57" i="32" s="1"/>
  <c r="D63" i="32" s="1"/>
  <c r="AE53" i="32"/>
  <c r="AE57" i="32" s="1"/>
  <c r="AE63" i="32" s="1"/>
  <c r="AE69" i="32" s="1"/>
  <c r="O53" i="32"/>
  <c r="O57" i="32" s="1"/>
  <c r="O63" i="32" s="1"/>
  <c r="U53" i="32"/>
  <c r="U57" i="32" s="1"/>
  <c r="U63" i="32" s="1"/>
  <c r="U69" i="32" s="1"/>
  <c r="S53" i="32"/>
  <c r="S57" i="32" s="1"/>
  <c r="S63" i="32" s="1"/>
  <c r="S69" i="32" s="1"/>
  <c r="AB53" i="32"/>
  <c r="AB57" i="32" s="1"/>
  <c r="AB63" i="32" s="1"/>
  <c r="AB69" i="32" s="1"/>
  <c r="M69" i="32" l="1"/>
  <c r="E63" i="32"/>
  <c r="E69" i="32" s="1"/>
  <c r="AI70" i="32"/>
  <c r="AI76" i="32"/>
  <c r="AI75" i="32"/>
  <c r="AI77" i="32" s="1"/>
  <c r="AH73" i="32"/>
  <c r="X18" i="35"/>
  <c r="Y15" i="35"/>
  <c r="Z15" i="35" s="1"/>
  <c r="O85" i="32"/>
  <c r="AJ85" i="32"/>
  <c r="J85" i="32"/>
  <c r="AL85" i="32"/>
  <c r="AE85" i="32"/>
  <c r="F85" i="32"/>
  <c r="X85" i="32"/>
  <c r="R85" i="32"/>
  <c r="AK85" i="32"/>
  <c r="D58" i="32"/>
  <c r="E58" i="32" s="1"/>
  <c r="F58" i="32" s="1"/>
  <c r="G58" i="32" s="1"/>
  <c r="H58" i="32" s="1"/>
  <c r="I58" i="32" s="1"/>
  <c r="J58" i="32" s="1"/>
  <c r="K58" i="32" s="1"/>
  <c r="L58" i="32" s="1"/>
  <c r="N58" i="32" s="1"/>
  <c r="O58" i="32" s="1"/>
  <c r="P58" i="32" s="1"/>
  <c r="Q58" i="32" s="1"/>
  <c r="R58" i="32" s="1"/>
  <c r="S58" i="32" s="1"/>
  <c r="T58" i="32" s="1"/>
  <c r="U58" i="32" s="1"/>
  <c r="V58" i="32" s="1"/>
  <c r="W58" i="32" s="1"/>
  <c r="X58" i="32" s="1"/>
  <c r="Y58" i="32" s="1"/>
  <c r="Z58" i="32" s="1"/>
  <c r="AA58" i="32" s="1"/>
  <c r="AB58" i="32" s="1"/>
  <c r="AC58" i="32" s="1"/>
  <c r="AD58" i="32" s="1"/>
  <c r="AE58" i="32" s="1"/>
  <c r="AF58" i="32" s="1"/>
  <c r="AG58" i="32" s="1"/>
  <c r="D69" i="32"/>
  <c r="D70" i="32" s="1"/>
  <c r="AQ85" i="32"/>
  <c r="AA85" i="32"/>
  <c r="W85" i="32"/>
  <c r="V85" i="32"/>
  <c r="Y85" i="32"/>
  <c r="AS85" i="32"/>
  <c r="AD85" i="32"/>
  <c r="H85" i="32"/>
  <c r="AP85" i="32"/>
  <c r="U85" i="32"/>
  <c r="K85" i="32"/>
  <c r="AB85" i="32"/>
  <c r="AF85" i="32"/>
  <c r="AM85" i="32"/>
  <c r="AN85" i="32"/>
  <c r="Z85" i="32"/>
  <c r="S85" i="32"/>
  <c r="AH85" i="32"/>
  <c r="AI85" i="32"/>
  <c r="AR85" i="32"/>
  <c r="G85" i="32"/>
  <c r="L85" i="32"/>
  <c r="P85" i="32"/>
  <c r="AO85" i="32"/>
  <c r="Q85" i="32"/>
  <c r="AG85" i="32"/>
  <c r="T85" i="32"/>
  <c r="AC85" i="32"/>
  <c r="I85" i="32"/>
  <c r="M99" i="32"/>
  <c r="M100" i="32" s="1"/>
  <c r="O102" i="32" s="1"/>
  <c r="E85" i="32" l="1"/>
  <c r="E75" i="32"/>
  <c r="E70" i="32"/>
  <c r="E76" i="32"/>
  <c r="D73" i="32"/>
  <c r="AH58" i="32"/>
  <c r="AG72" i="32"/>
  <c r="AJ75" i="32"/>
  <c r="AJ70" i="32"/>
  <c r="AJ76" i="32"/>
  <c r="AI73" i="32"/>
  <c r="Y18" i="35"/>
  <c r="AP86" i="32"/>
  <c r="AP88" i="32"/>
  <c r="AP99" i="32" s="1"/>
  <c r="AP115" i="32" s="1"/>
  <c r="AP91" i="32"/>
  <c r="AA86" i="32"/>
  <c r="AA88" i="32"/>
  <c r="AA99" i="32" s="1"/>
  <c r="AA91" i="32"/>
  <c r="AE86" i="32"/>
  <c r="AE88" i="32"/>
  <c r="AE99" i="32" s="1"/>
  <c r="AE91" i="32"/>
  <c r="AL86" i="32"/>
  <c r="AL88" i="32"/>
  <c r="AL99" i="32" s="1"/>
  <c r="AL91" i="32"/>
  <c r="G88" i="32"/>
  <c r="G91" i="32"/>
  <c r="G86" i="32"/>
  <c r="Q86" i="32"/>
  <c r="Q91" i="32"/>
  <c r="Q88" i="32"/>
  <c r="Q99" i="32" s="1"/>
  <c r="AR86" i="32"/>
  <c r="AR88" i="32"/>
  <c r="AR99" i="32" s="1"/>
  <c r="AR115" i="32" s="1"/>
  <c r="AR91" i="32"/>
  <c r="Z86" i="32"/>
  <c r="Z88" i="32"/>
  <c r="Z99" i="32" s="1"/>
  <c r="Z91" i="32"/>
  <c r="E86" i="32"/>
  <c r="E91" i="32"/>
  <c r="E88" i="32"/>
  <c r="AD86" i="32"/>
  <c r="AD91" i="32"/>
  <c r="AD88" i="32"/>
  <c r="AD99" i="32" s="1"/>
  <c r="V91" i="32"/>
  <c r="V88" i="32"/>
  <c r="V99" i="32" s="1"/>
  <c r="V86" i="32"/>
  <c r="AK86" i="32"/>
  <c r="AK88" i="32"/>
  <c r="AK99" i="32" s="1"/>
  <c r="AK91" i="32"/>
  <c r="J91" i="32"/>
  <c r="J88" i="32"/>
  <c r="J86" i="32"/>
  <c r="W88" i="32"/>
  <c r="W99" i="32" s="1"/>
  <c r="W86" i="32"/>
  <c r="W91" i="32"/>
  <c r="AO86" i="32"/>
  <c r="AO88" i="32"/>
  <c r="AO99" i="32" s="1"/>
  <c r="AO91" i="32"/>
  <c r="I88" i="32"/>
  <c r="I86" i="32"/>
  <c r="I91" i="32"/>
  <c r="AM86" i="32"/>
  <c r="AM91" i="32"/>
  <c r="AM88" i="32"/>
  <c r="AM99" i="32" s="1"/>
  <c r="AB91" i="32"/>
  <c r="AB86" i="32"/>
  <c r="AB88" i="32"/>
  <c r="AB99" i="32" s="1"/>
  <c r="AS86" i="32"/>
  <c r="AS91" i="32"/>
  <c r="AS99" i="32"/>
  <c r="AQ86" i="32"/>
  <c r="AQ88" i="32"/>
  <c r="AQ99" i="32" s="1"/>
  <c r="AQ91" i="32"/>
  <c r="R88" i="32"/>
  <c r="R99" i="32" s="1"/>
  <c r="R91" i="32"/>
  <c r="R86" i="32"/>
  <c r="AJ88" i="32"/>
  <c r="AJ99" i="32" s="1"/>
  <c r="AJ91" i="32"/>
  <c r="AJ86" i="32"/>
  <c r="H88" i="32"/>
  <c r="H86" i="32"/>
  <c r="H91" i="32"/>
  <c r="L88" i="32"/>
  <c r="L86" i="32"/>
  <c r="L91" i="32"/>
  <c r="AH86" i="32"/>
  <c r="AH88" i="32"/>
  <c r="AH99" i="32" s="1"/>
  <c r="AH91" i="32"/>
  <c r="K88" i="32"/>
  <c r="K91" i="32"/>
  <c r="K86" i="32"/>
  <c r="Y91" i="32"/>
  <c r="Y86" i="32"/>
  <c r="Y88" i="32"/>
  <c r="Y99" i="32" s="1"/>
  <c r="X91" i="32"/>
  <c r="X88" i="32"/>
  <c r="X99" i="32" s="1"/>
  <c r="X86" i="32"/>
  <c r="P88" i="32"/>
  <c r="P99" i="32" s="1"/>
  <c r="P86" i="32"/>
  <c r="P91" i="32"/>
  <c r="AI88" i="32"/>
  <c r="AI99" i="32" s="1"/>
  <c r="AI86" i="32"/>
  <c r="AI91" i="32"/>
  <c r="AC91" i="32"/>
  <c r="AC86" i="32"/>
  <c r="AC88" i="32"/>
  <c r="AC99" i="32" s="1"/>
  <c r="M91" i="32"/>
  <c r="T86" i="32"/>
  <c r="T88" i="32"/>
  <c r="T99" i="32" s="1"/>
  <c r="T91" i="32"/>
  <c r="O88" i="32"/>
  <c r="O99" i="32" s="1"/>
  <c r="O91" i="32"/>
  <c r="O86" i="32"/>
  <c r="AN86" i="32"/>
  <c r="AN88" i="32"/>
  <c r="AN99" i="32" s="1"/>
  <c r="AN91" i="32"/>
  <c r="AG88" i="32"/>
  <c r="AG99" i="32" s="1"/>
  <c r="AG91" i="32"/>
  <c r="AG86" i="32"/>
  <c r="S86" i="32"/>
  <c r="S91" i="32"/>
  <c r="S88" i="32"/>
  <c r="S99" i="32" s="1"/>
  <c r="AF86" i="32"/>
  <c r="AF88" i="32"/>
  <c r="AF99" i="32" s="1"/>
  <c r="AF91" i="32"/>
  <c r="U86" i="32"/>
  <c r="U91" i="32"/>
  <c r="U88" i="32"/>
  <c r="U99" i="32" s="1"/>
  <c r="N91" i="32"/>
  <c r="N99" i="32"/>
  <c r="N115" i="32" s="1"/>
  <c r="D64" i="32"/>
  <c r="D85" i="32"/>
  <c r="D86" i="32" s="1"/>
  <c r="D87" i="32" s="1"/>
  <c r="F88" i="32"/>
  <c r="F86" i="32"/>
  <c r="F91" i="32"/>
  <c r="E64" i="32" l="1"/>
  <c r="F64" i="32" s="1"/>
  <c r="G64" i="32" s="1"/>
  <c r="H64" i="32" s="1"/>
  <c r="I64" i="32" s="1"/>
  <c r="J64" i="32" s="1"/>
  <c r="K64" i="32" s="1"/>
  <c r="L64" i="32" s="1"/>
  <c r="M64" i="32" s="1"/>
  <c r="N64" i="32" s="1"/>
  <c r="O64" i="32" s="1"/>
  <c r="P64" i="32" s="1"/>
  <c r="Q64" i="32" s="1"/>
  <c r="R64" i="32" s="1"/>
  <c r="S64" i="32" s="1"/>
  <c r="T64" i="32" s="1"/>
  <c r="U64" i="32" s="1"/>
  <c r="V64" i="32" s="1"/>
  <c r="W64" i="32" s="1"/>
  <c r="X64" i="32" s="1"/>
  <c r="Y64" i="32" s="1"/>
  <c r="Z64" i="32" s="1"/>
  <c r="AA64" i="32" s="1"/>
  <c r="AB64" i="32" s="1"/>
  <c r="AC64" i="32" s="1"/>
  <c r="AD64" i="32" s="1"/>
  <c r="AE64" i="32" s="1"/>
  <c r="AF64" i="32" s="1"/>
  <c r="AG64" i="32" s="1"/>
  <c r="AH64" i="32" s="1"/>
  <c r="AI64" i="32" s="1"/>
  <c r="AJ64" i="32" s="1"/>
  <c r="AK64" i="32" s="1"/>
  <c r="AL64" i="32" s="1"/>
  <c r="AM64" i="32" s="1"/>
  <c r="AN64" i="32" s="1"/>
  <c r="AO64" i="32" s="1"/>
  <c r="AP64" i="32" s="1"/>
  <c r="AQ64" i="32" s="1"/>
  <c r="AR64" i="32" s="1"/>
  <c r="AS64" i="32" s="1"/>
  <c r="N100" i="32"/>
  <c r="O103" i="32" s="1"/>
  <c r="M115" i="32"/>
  <c r="AJ77" i="32"/>
  <c r="AK75" i="32"/>
  <c r="AK70" i="32"/>
  <c r="AK76" i="32"/>
  <c r="AJ73" i="32"/>
  <c r="AI58" i="32"/>
  <c r="AH72" i="32"/>
  <c r="F70" i="32"/>
  <c r="E73" i="32"/>
  <c r="F76" i="32"/>
  <c r="F75" i="32"/>
  <c r="E77" i="32"/>
  <c r="E78" i="32" s="1"/>
  <c r="AB115" i="32"/>
  <c r="U115" i="32"/>
  <c r="AC115" i="32"/>
  <c r="O115" i="32"/>
  <c r="AM115" i="32"/>
  <c r="AF115" i="32"/>
  <c r="Y115" i="32"/>
  <c r="S115" i="32"/>
  <c r="Z115" i="32"/>
  <c r="AD115" i="32"/>
  <c r="P115" i="32"/>
  <c r="R115" i="32"/>
  <c r="AA115" i="32"/>
  <c r="AO115" i="32"/>
  <c r="X115" i="32"/>
  <c r="AQ115" i="32"/>
  <c r="AK115" i="32"/>
  <c r="AL115" i="32"/>
  <c r="AG115" i="32"/>
  <c r="T115" i="32"/>
  <c r="AH115" i="32"/>
  <c r="Q115" i="32"/>
  <c r="AN115" i="32"/>
  <c r="AI115" i="32"/>
  <c r="AJ115" i="32"/>
  <c r="W115" i="32"/>
  <c r="V115" i="32"/>
  <c r="AE115" i="32"/>
  <c r="D91" i="32"/>
  <c r="D92" i="32" s="1"/>
  <c r="D94" i="32" s="1"/>
  <c r="D88" i="32"/>
  <c r="O100" i="32" l="1"/>
  <c r="O104" i="32" s="1"/>
  <c r="O101" i="32" s="1"/>
  <c r="F77" i="32"/>
  <c r="F78" i="32" s="1"/>
  <c r="AL70" i="32"/>
  <c r="AK73" i="32"/>
  <c r="AL75" i="32"/>
  <c r="AL76" i="32"/>
  <c r="AJ58" i="32"/>
  <c r="AI72" i="32"/>
  <c r="AK77" i="32"/>
  <c r="F73" i="32"/>
  <c r="G75" i="32"/>
  <c r="G76" i="32"/>
  <c r="G70" i="32"/>
  <c r="E92" i="32"/>
  <c r="D89" i="32"/>
  <c r="R102" i="32" l="1"/>
  <c r="P100" i="32"/>
  <c r="R103" i="32" s="1"/>
  <c r="H76" i="32"/>
  <c r="G73" i="32"/>
  <c r="H75" i="32"/>
  <c r="H77" i="32" s="1"/>
  <c r="H70" i="32"/>
  <c r="G77" i="32"/>
  <c r="G78" i="32" s="1"/>
  <c r="AK58" i="32"/>
  <c r="AJ72" i="32"/>
  <c r="AL77" i="32"/>
  <c r="AL73" i="32"/>
  <c r="AM75" i="32"/>
  <c r="AM76" i="32"/>
  <c r="E87" i="32"/>
  <c r="F92" i="32"/>
  <c r="E94" i="32"/>
  <c r="E89" i="32"/>
  <c r="Q100" i="32" l="1"/>
  <c r="R104" i="32" s="1"/>
  <c r="H78" i="32"/>
  <c r="AL58" i="32"/>
  <c r="AK72" i="32"/>
  <c r="AM77" i="32"/>
  <c r="I76" i="32"/>
  <c r="I70" i="32"/>
  <c r="I75" i="32"/>
  <c r="H73" i="32"/>
  <c r="G92" i="32"/>
  <c r="F94" i="32"/>
  <c r="F87" i="32"/>
  <c r="F89" i="32"/>
  <c r="R101" i="32" l="1"/>
  <c r="R100" i="32"/>
  <c r="U102" i="32" s="1"/>
  <c r="I77" i="32"/>
  <c r="I78" i="32" s="1"/>
  <c r="J70" i="32"/>
  <c r="J76" i="32"/>
  <c r="I73" i="32"/>
  <c r="J75" i="32"/>
  <c r="AM58" i="32"/>
  <c r="AN58" i="32" s="1"/>
  <c r="AO58" i="32" s="1"/>
  <c r="AP58" i="32" s="1"/>
  <c r="AQ58" i="32" s="1"/>
  <c r="AR58" i="32" s="1"/>
  <c r="AL72" i="32"/>
  <c r="G89" i="32"/>
  <c r="G87" i="32"/>
  <c r="H92" i="32"/>
  <c r="G94" i="32"/>
  <c r="AS58" i="32" l="1"/>
  <c r="E48" i="35" s="1"/>
  <c r="S100" i="32"/>
  <c r="U103" i="32" s="1"/>
  <c r="J77" i="32"/>
  <c r="J78" i="32" s="1"/>
  <c r="K70" i="32"/>
  <c r="K76" i="32"/>
  <c r="K75" i="32"/>
  <c r="K77" i="32" s="1"/>
  <c r="J72" i="32"/>
  <c r="J73" i="32"/>
  <c r="H94" i="32"/>
  <c r="I92" i="32"/>
  <c r="H87" i="32"/>
  <c r="H89" i="32"/>
  <c r="T100" i="32" l="1"/>
  <c r="U104" i="32" s="1"/>
  <c r="U101" i="32" s="1"/>
  <c r="K78" i="32"/>
  <c r="L75" i="32"/>
  <c r="K72" i="32"/>
  <c r="L76" i="32"/>
  <c r="L70" i="32"/>
  <c r="K73" i="32"/>
  <c r="I87" i="32"/>
  <c r="J92" i="32"/>
  <c r="I94" i="32"/>
  <c r="I89" i="32"/>
  <c r="U100" i="32" l="1"/>
  <c r="X102" i="32" s="1"/>
  <c r="J93" i="32"/>
  <c r="M70" i="32"/>
  <c r="M75" i="32"/>
  <c r="L72" i="32"/>
  <c r="M76" i="32"/>
  <c r="L73" i="32"/>
  <c r="L77" i="32"/>
  <c r="L78" i="32" s="1"/>
  <c r="J87" i="32"/>
  <c r="J89" i="32"/>
  <c r="K92" i="32"/>
  <c r="J94" i="32"/>
  <c r="V100" i="32" l="1"/>
  <c r="X103" i="32" s="1"/>
  <c r="M77" i="32"/>
  <c r="M78" i="32" s="1"/>
  <c r="M73" i="32"/>
  <c r="N75" i="32"/>
  <c r="N70" i="32"/>
  <c r="M72" i="32"/>
  <c r="N76" i="32"/>
  <c r="K87" i="32"/>
  <c r="L92" i="32"/>
  <c r="K94" i="32"/>
  <c r="K93" i="32"/>
  <c r="K89" i="32"/>
  <c r="W100" i="32" l="1"/>
  <c r="X104" i="32" s="1"/>
  <c r="N73" i="32"/>
  <c r="O75" i="32"/>
  <c r="O76" i="32"/>
  <c r="N72" i="32"/>
  <c r="N77" i="32"/>
  <c r="N78" i="32" s="1"/>
  <c r="M92" i="32"/>
  <c r="L93" i="32"/>
  <c r="L94" i="32"/>
  <c r="L87" i="32"/>
  <c r="N87" i="32" s="1"/>
  <c r="L89" i="32"/>
  <c r="X101" i="32" l="1"/>
  <c r="X100" i="32"/>
  <c r="AA102" i="32" s="1"/>
  <c r="O77" i="32"/>
  <c r="O78" i="32" s="1"/>
  <c r="M93" i="32"/>
  <c r="N92" i="32"/>
  <c r="M94" i="32"/>
  <c r="M89" i="32"/>
  <c r="N89" i="32" s="1"/>
  <c r="Y100" i="32" l="1"/>
  <c r="AA103" i="32" s="1"/>
  <c r="O92" i="32"/>
  <c r="N93" i="32"/>
  <c r="N94" i="32"/>
  <c r="Z100" i="32" l="1"/>
  <c r="O87" i="32"/>
  <c r="O94" i="32"/>
  <c r="P92" i="32"/>
  <c r="O93" i="32"/>
  <c r="O69" i="32"/>
  <c r="O70" i="32" s="1"/>
  <c r="O89" i="32"/>
  <c r="AA104" i="32" l="1"/>
  <c r="AA101" i="32" s="1"/>
  <c r="AA100" i="32"/>
  <c r="AD102" i="32" s="1"/>
  <c r="P76" i="32"/>
  <c r="O73" i="32"/>
  <c r="O72" i="32"/>
  <c r="P75" i="32"/>
  <c r="P70" i="32"/>
  <c r="P93" i="32"/>
  <c r="P94" i="32"/>
  <c r="Q92" i="32"/>
  <c r="P87" i="32"/>
  <c r="P89" i="32"/>
  <c r="AB100" i="32" l="1"/>
  <c r="AD103" i="32" s="1"/>
  <c r="P77" i="32"/>
  <c r="P78" i="32" s="1"/>
  <c r="P72" i="32"/>
  <c r="Q76" i="32"/>
  <c r="Q70" i="32"/>
  <c r="P73" i="32"/>
  <c r="Q75" i="32"/>
  <c r="Q77" i="32" s="1"/>
  <c r="Q89" i="32"/>
  <c r="Q87" i="32"/>
  <c r="R92" i="32"/>
  <c r="Q94" i="32"/>
  <c r="Q93" i="32"/>
  <c r="AC100" i="32" l="1"/>
  <c r="AD104" i="32" s="1"/>
  <c r="AD101" i="32" s="1"/>
  <c r="Q78" i="32"/>
  <c r="R70" i="32"/>
  <c r="Q72" i="32"/>
  <c r="Q73" i="32"/>
  <c r="R75" i="32"/>
  <c r="R76" i="32"/>
  <c r="R89" i="32"/>
  <c r="R93" i="32"/>
  <c r="R94" i="32"/>
  <c r="S92" i="32"/>
  <c r="R87" i="32"/>
  <c r="AD100" i="32" l="1"/>
  <c r="AG102" i="32" s="1"/>
  <c r="R77" i="32"/>
  <c r="R78" i="32" s="1"/>
  <c r="S70" i="32"/>
  <c r="R72" i="32"/>
  <c r="S76" i="32"/>
  <c r="R73" i="32"/>
  <c r="S75" i="32"/>
  <c r="S77" i="32" s="1"/>
  <c r="S93" i="32"/>
  <c r="S94" i="32"/>
  <c r="T92" i="32"/>
  <c r="S89" i="32"/>
  <c r="S87" i="32"/>
  <c r="AE100" i="32" l="1"/>
  <c r="AG103" i="32" s="1"/>
  <c r="T75" i="32"/>
  <c r="T70" i="32"/>
  <c r="S72" i="32"/>
  <c r="T76" i="32"/>
  <c r="S73" i="32"/>
  <c r="S78" i="32"/>
  <c r="T87" i="32"/>
  <c r="T89" i="32"/>
  <c r="U92" i="32"/>
  <c r="T93" i="32"/>
  <c r="T94" i="32"/>
  <c r="AF100" i="32" l="1"/>
  <c r="AG104" i="32" s="1"/>
  <c r="U75" i="32"/>
  <c r="U70" i="32"/>
  <c r="T72" i="32"/>
  <c r="U76" i="32"/>
  <c r="T73" i="32"/>
  <c r="T77" i="32"/>
  <c r="T78" i="32" s="1"/>
  <c r="U89" i="32"/>
  <c r="U87" i="32"/>
  <c r="U93" i="32"/>
  <c r="V92" i="32"/>
  <c r="U94" i="32"/>
  <c r="AG101" i="32" l="1"/>
  <c r="AG100" i="32"/>
  <c r="AJ102" i="32" s="1"/>
  <c r="V75" i="32"/>
  <c r="V70" i="32"/>
  <c r="U73" i="32"/>
  <c r="U72" i="32"/>
  <c r="V76" i="32"/>
  <c r="U77" i="32"/>
  <c r="U78" i="32" s="1"/>
  <c r="V87" i="32"/>
  <c r="V94" i="32"/>
  <c r="W92" i="32"/>
  <c r="V93" i="32"/>
  <c r="V89" i="32"/>
  <c r="AH100" i="32" l="1"/>
  <c r="AJ103" i="32" s="1"/>
  <c r="V73" i="32"/>
  <c r="W75" i="32"/>
  <c r="W70" i="32"/>
  <c r="W76" i="32"/>
  <c r="V72" i="32"/>
  <c r="V77" i="32"/>
  <c r="V78" i="32" s="1"/>
  <c r="W89" i="32"/>
  <c r="W94" i="32"/>
  <c r="X92" i="32"/>
  <c r="W93" i="32"/>
  <c r="W87" i="32"/>
  <c r="AI100" i="32" l="1"/>
  <c r="AJ104" i="32" s="1"/>
  <c r="X76" i="32"/>
  <c r="W73" i="32"/>
  <c r="X75" i="32"/>
  <c r="X77" i="32" s="1"/>
  <c r="W72" i="32"/>
  <c r="X70" i="32"/>
  <c r="W77" i="32"/>
  <c r="W78" i="32" s="1"/>
  <c r="X87" i="32"/>
  <c r="X89" i="32"/>
  <c r="X93" i="32"/>
  <c r="X94" i="32"/>
  <c r="Y92" i="32"/>
  <c r="AJ101" i="32" l="1"/>
  <c r="AJ100" i="32"/>
  <c r="AM102" i="32" s="1"/>
  <c r="X78" i="32"/>
  <c r="X72" i="32"/>
  <c r="X73" i="32"/>
  <c r="Y70" i="32"/>
  <c r="Y76" i="32"/>
  <c r="Y75" i="32"/>
  <c r="Y94" i="32"/>
  <c r="Z92" i="32"/>
  <c r="Y93" i="32"/>
  <c r="Y87" i="32"/>
  <c r="Y89" i="32"/>
  <c r="AK100" i="32" l="1"/>
  <c r="AM103" i="32" s="1"/>
  <c r="Y77" i="32"/>
  <c r="Y78" i="32" s="1"/>
  <c r="Z70" i="32"/>
  <c r="Y72" i="32"/>
  <c r="Y73" i="32"/>
  <c r="Z76" i="32"/>
  <c r="Z75" i="32"/>
  <c r="Z77" i="32" s="1"/>
  <c r="Z94" i="32"/>
  <c r="Z93" i="32"/>
  <c r="AA92" i="32"/>
  <c r="Z87" i="32"/>
  <c r="Z89" i="32"/>
  <c r="AL100" i="32" l="1"/>
  <c r="AM104" i="32" s="1"/>
  <c r="AM101" i="32" s="1"/>
  <c r="Z78" i="32"/>
  <c r="AA76" i="32"/>
  <c r="Z73" i="32"/>
  <c r="AA75" i="32"/>
  <c r="Z72" i="32"/>
  <c r="AB92" i="32"/>
  <c r="AA94" i="32"/>
  <c r="AA93" i="32"/>
  <c r="AA87" i="32"/>
  <c r="AA89" i="32"/>
  <c r="AM100" i="32" l="1"/>
  <c r="AP102" i="32" s="1"/>
  <c r="AA77" i="32"/>
  <c r="AA78" i="32" s="1"/>
  <c r="AB87" i="32"/>
  <c r="AB93" i="32"/>
  <c r="AB94" i="32"/>
  <c r="AC92" i="32"/>
  <c r="AB89" i="32"/>
  <c r="AN100" i="32" l="1"/>
  <c r="AP103" i="32" s="1"/>
  <c r="AC93" i="32"/>
  <c r="AC94" i="32"/>
  <c r="AD92" i="32"/>
  <c r="AC89" i="32"/>
  <c r="AC87" i="32"/>
  <c r="AO100" i="32" l="1"/>
  <c r="AP104" i="32" s="1"/>
  <c r="AP101" i="32" s="1"/>
  <c r="AD87" i="32"/>
  <c r="AD89" i="32"/>
  <c r="AD93" i="32"/>
  <c r="AE92" i="32"/>
  <c r="AD94" i="32"/>
  <c r="AP100" i="32" l="1"/>
  <c r="AS102" i="32" s="1"/>
  <c r="AA69" i="32"/>
  <c r="AA70" i="32" s="1"/>
  <c r="AE93" i="32"/>
  <c r="AF92" i="32"/>
  <c r="AF94" i="32" s="1"/>
  <c r="AE94" i="32"/>
  <c r="AE89" i="32"/>
  <c r="AE87" i="32"/>
  <c r="AQ100" i="32" l="1"/>
  <c r="AS103" i="32" s="1"/>
  <c r="AB75" i="32"/>
  <c r="AA72" i="32"/>
  <c r="AB76" i="32"/>
  <c r="AA73" i="32"/>
  <c r="AB70" i="32"/>
  <c r="AF89" i="32"/>
  <c r="AF87" i="32"/>
  <c r="AG92" i="32"/>
  <c r="AF93" i="32"/>
  <c r="AR100" i="32" l="1"/>
  <c r="AS104" i="32" s="1"/>
  <c r="AS101" i="32" s="1"/>
  <c r="AC70" i="32"/>
  <c r="AB72" i="32"/>
  <c r="AC76" i="32"/>
  <c r="AC75" i="32"/>
  <c r="AC77" i="32" s="1"/>
  <c r="AB73" i="32"/>
  <c r="AB77" i="32"/>
  <c r="AB78" i="32" s="1"/>
  <c r="AG87" i="32"/>
  <c r="AG89" i="32"/>
  <c r="AG94" i="32"/>
  <c r="AH92" i="32"/>
  <c r="AG93" i="32"/>
  <c r="AS100" i="32" l="1"/>
  <c r="AC78" i="32"/>
  <c r="AC73" i="32"/>
  <c r="AD70" i="32"/>
  <c r="AD75" i="32"/>
  <c r="AC72" i="32"/>
  <c r="AD76" i="32"/>
  <c r="AH93" i="32"/>
  <c r="AH94" i="32"/>
  <c r="AI92" i="32"/>
  <c r="AH89" i="32"/>
  <c r="AH87" i="32"/>
  <c r="AD77" i="32" l="1"/>
  <c r="AD78" i="32" s="1"/>
  <c r="AD73" i="32"/>
  <c r="AE75" i="32"/>
  <c r="AE76" i="32"/>
  <c r="AE70" i="32"/>
  <c r="AD72" i="32"/>
  <c r="AJ92" i="32"/>
  <c r="AI93" i="32"/>
  <c r="AI94" i="32"/>
  <c r="AI89" i="32"/>
  <c r="AI87" i="32"/>
  <c r="AF76" i="32" l="1"/>
  <c r="AE73" i="32"/>
  <c r="AE72" i="32"/>
  <c r="AF75" i="32"/>
  <c r="AF70" i="32"/>
  <c r="AE77" i="32"/>
  <c r="AE78" i="32" s="1"/>
  <c r="AJ87" i="32"/>
  <c r="AJ94" i="32"/>
  <c r="AJ93" i="32"/>
  <c r="AK92" i="32"/>
  <c r="AJ89" i="32"/>
  <c r="AF77" i="32" l="1"/>
  <c r="AF78" i="32" s="1"/>
  <c r="AF72" i="32"/>
  <c r="AG75" i="32"/>
  <c r="AG76" i="32"/>
  <c r="AF73" i="32"/>
  <c r="AK87" i="32"/>
  <c r="AK89" i="32"/>
  <c r="AK93" i="32"/>
  <c r="AK94" i="32"/>
  <c r="AL92" i="32"/>
  <c r="AG77" i="32" l="1"/>
  <c r="AG78" i="32" s="1"/>
  <c r="AL87" i="32"/>
  <c r="AM92" i="32"/>
  <c r="AL94" i="32"/>
  <c r="AL93" i="32"/>
  <c r="AL89" i="32"/>
  <c r="AH78" i="32" l="1"/>
  <c r="AM89" i="32"/>
  <c r="AM93" i="32"/>
  <c r="AM94" i="32"/>
  <c r="AN92" i="32"/>
  <c r="AM87" i="32"/>
  <c r="AI78" i="32" l="1"/>
  <c r="AN89" i="32"/>
  <c r="AN87" i="32"/>
  <c r="AN94" i="32"/>
  <c r="AN93" i="32"/>
  <c r="AO92" i="32"/>
  <c r="AJ78" i="32" l="1"/>
  <c r="AO94" i="32"/>
  <c r="AP92" i="32"/>
  <c r="AO93" i="32"/>
  <c r="AO87" i="32"/>
  <c r="AO89" i="32"/>
  <c r="AK78" i="32" l="1"/>
  <c r="AP87" i="32"/>
  <c r="AQ92" i="32"/>
  <c r="AP93" i="32"/>
  <c r="AP94" i="32"/>
  <c r="AP89" i="32"/>
  <c r="AL78" i="32" l="1"/>
  <c r="AQ89" i="32"/>
  <c r="AR89" i="32" s="1"/>
  <c r="AS89" i="32" s="1"/>
  <c r="AR92" i="32"/>
  <c r="AS92" i="32" s="1"/>
  <c r="AS94" i="32" s="1"/>
  <c r="AQ94" i="32"/>
  <c r="AQ93" i="32"/>
  <c r="AQ87" i="32"/>
  <c r="U109" i="32" l="1"/>
  <c r="AS108" i="32"/>
  <c r="M107" i="32"/>
  <c r="O105" i="32" s="1"/>
  <c r="R106" i="32" s="1"/>
  <c r="M109" i="32"/>
  <c r="N109" i="32"/>
  <c r="O110" i="32" s="1"/>
  <c r="AM78" i="32"/>
  <c r="AR93" i="32"/>
  <c r="AS93" i="32"/>
  <c r="AR94" i="32"/>
  <c r="AR87" i="32"/>
  <c r="O112" i="32" l="1"/>
  <c r="O111" i="32"/>
  <c r="AM69" i="32"/>
  <c r="AM70" i="32" s="1"/>
  <c r="AS87" i="32"/>
  <c r="O113" i="32" l="1"/>
  <c r="AQ109" i="32"/>
  <c r="AI109" i="32"/>
  <c r="AJ110" i="32" s="1"/>
  <c r="AA109" i="32"/>
  <c r="S109" i="32"/>
  <c r="AP109" i="32"/>
  <c r="AH109" i="32"/>
  <c r="Z109" i="32"/>
  <c r="AA110" i="32" s="1"/>
  <c r="R109" i="32"/>
  <c r="AO109" i="32"/>
  <c r="AP110" i="32" s="1"/>
  <c r="AG109" i="32"/>
  <c r="Y109" i="32"/>
  <c r="Q109" i="32"/>
  <c r="R110" i="32" s="1"/>
  <c r="AN109" i="32"/>
  <c r="AF109" i="32"/>
  <c r="AG110" i="32" s="1"/>
  <c r="X109" i="32"/>
  <c r="P109" i="32"/>
  <c r="AM109" i="32"/>
  <c r="AE109" i="32"/>
  <c r="W109" i="32"/>
  <c r="X110" i="32" s="1"/>
  <c r="O109" i="32"/>
  <c r="AL109" i="32"/>
  <c r="AM110" i="32" s="1"/>
  <c r="AD109" i="32"/>
  <c r="V109" i="32"/>
  <c r="AS109" i="32"/>
  <c r="AK109" i="32"/>
  <c r="AR109" i="32"/>
  <c r="AS110" i="32" s="1"/>
  <c r="AJ109" i="32"/>
  <c r="AC109" i="32"/>
  <c r="AD110" i="32" s="1"/>
  <c r="AB109" i="32"/>
  <c r="T109" i="32"/>
  <c r="U110" i="32" s="1"/>
  <c r="AN76" i="32"/>
  <c r="AM73" i="32"/>
  <c r="AN75" i="32"/>
  <c r="AM72" i="32"/>
  <c r="AN70" i="32"/>
  <c r="AS112" i="32" l="1"/>
  <c r="AP112" i="32"/>
  <c r="AS111" i="32"/>
  <c r="AA112" i="32"/>
  <c r="X111" i="32"/>
  <c r="AG112" i="32"/>
  <c r="AJ111" i="32"/>
  <c r="AP111" i="32"/>
  <c r="R112" i="32"/>
  <c r="X112" i="32"/>
  <c r="AD111" i="32"/>
  <c r="AM112" i="32"/>
  <c r="AJ112" i="32"/>
  <c r="R111" i="32"/>
  <c r="AA111" i="32"/>
  <c r="U112" i="32"/>
  <c r="U111" i="32"/>
  <c r="AM111" i="32"/>
  <c r="AG111" i="32"/>
  <c r="AD112" i="32"/>
  <c r="M114" i="32"/>
  <c r="N114" i="32" s="1"/>
  <c r="AN77" i="32"/>
  <c r="AN78" i="32" s="1"/>
  <c r="AN72" i="32"/>
  <c r="AO76" i="32"/>
  <c r="AN73" i="32"/>
  <c r="AO75" i="32"/>
  <c r="AO77" i="32" s="1"/>
  <c r="AO70" i="32"/>
  <c r="AS113" i="32" l="1"/>
  <c r="X113" i="32"/>
  <c r="AA113" i="32"/>
  <c r="R113" i="32"/>
  <c r="AJ113" i="32"/>
  <c r="AD113" i="32"/>
  <c r="O114" i="32"/>
  <c r="P114" i="32" s="1"/>
  <c r="Q114" i="32" s="1"/>
  <c r="U113" i="32"/>
  <c r="AM113" i="32"/>
  <c r="AG113" i="32"/>
  <c r="AP113" i="32"/>
  <c r="R105" i="32"/>
  <c r="U106" i="32" s="1"/>
  <c r="AO78" i="32"/>
  <c r="AO72" i="32"/>
  <c r="AP76" i="32"/>
  <c r="AO73" i="32"/>
  <c r="AP70" i="32"/>
  <c r="AP75" i="32"/>
  <c r="AP77" i="32" s="1"/>
  <c r="R114" i="32" l="1"/>
  <c r="S114" i="32" s="1"/>
  <c r="T114" i="32" s="1"/>
  <c r="U105" i="32"/>
  <c r="AP78" i="32"/>
  <c r="AQ70" i="32"/>
  <c r="AP72" i="32"/>
  <c r="AQ76" i="32"/>
  <c r="AP73" i="32"/>
  <c r="AQ75" i="32"/>
  <c r="U114" i="32" l="1"/>
  <c r="V114" i="32" s="1"/>
  <c r="W114" i="32" s="1"/>
  <c r="X106" i="32"/>
  <c r="X105" i="32"/>
  <c r="AQ77" i="32"/>
  <c r="AQ78" i="32" s="1"/>
  <c r="AR75" i="32"/>
  <c r="AR70" i="32"/>
  <c r="AQ72" i="32"/>
  <c r="AR76" i="32"/>
  <c r="AQ73" i="32"/>
  <c r="X114" i="32" l="1"/>
  <c r="Y114" i="32" s="1"/>
  <c r="Z114" i="32" s="1"/>
  <c r="AA106" i="32"/>
  <c r="AA105" i="32"/>
  <c r="AS75" i="32"/>
  <c r="AR72" i="32"/>
  <c r="AS76" i="32"/>
  <c r="AR73" i="32"/>
  <c r="AS70" i="32"/>
  <c r="AR77" i="32"/>
  <c r="AR78" i="32" s="1"/>
  <c r="AD105" i="32" l="1"/>
  <c r="AA114" i="32"/>
  <c r="AB114" i="32" s="1"/>
  <c r="AC114" i="32" s="1"/>
  <c r="AD106" i="32"/>
  <c r="AT75" i="32"/>
  <c r="AS73" i="32"/>
  <c r="AS72" i="32"/>
  <c r="AT76" i="32"/>
  <c r="AS77" i="32"/>
  <c r="AS78" i="32" s="1"/>
  <c r="AG105" i="32" l="1"/>
  <c r="AD114" i="32"/>
  <c r="AE114" i="32" s="1"/>
  <c r="AF114" i="32" s="1"/>
  <c r="AG106" i="32"/>
  <c r="AT77" i="32"/>
  <c r="AG114" i="32" l="1"/>
  <c r="AH114" i="32" s="1"/>
  <c r="AI114" i="32" s="1"/>
  <c r="AJ106" i="32"/>
  <c r="AJ105" i="32"/>
  <c r="AM105" i="32" l="1"/>
  <c r="AP106" i="32" s="1"/>
  <c r="AJ114" i="32"/>
  <c r="AK114" i="32" s="1"/>
  <c r="AL114" i="32" s="1"/>
  <c r="AM106" i="32"/>
  <c r="AM114" i="32" l="1"/>
  <c r="AN114" i="32" s="1"/>
  <c r="AO114" i="32" s="1"/>
  <c r="AP114" i="32" s="1"/>
  <c r="AP105" i="32"/>
  <c r="AS106" i="32" s="1"/>
  <c r="AS105" i="32" l="1"/>
  <c r="AQ114" i="32"/>
  <c r="AR114" i="32" s="1"/>
  <c r="AS114" i="32" s="1"/>
  <c r="AS115" i="32" l="1"/>
  <c r="C116" i="32" s="1"/>
  <c r="E41" i="35"/>
  <c r="E42" i="35" s="1"/>
  <c r="E50" i="35" s="1"/>
  <c r="K36" i="35" s="1"/>
  <c r="K30" i="35" l="1"/>
  <c r="K31" i="35" s="1"/>
  <c r="K33" i="35" s="1"/>
  <c r="K35" i="35" s="1"/>
  <c r="E45" i="35"/>
  <c r="E46" i="35" s="1"/>
</calcChain>
</file>

<file path=xl/sharedStrings.xml><?xml version="1.0" encoding="utf-8"?>
<sst xmlns="http://schemas.openxmlformats.org/spreadsheetml/2006/main" count="478" uniqueCount="374">
  <si>
    <t>Time schedule [see also separate tab]</t>
  </si>
  <si>
    <t>2026-2027</t>
  </si>
  <si>
    <t>2026-2028</t>
  </si>
  <si>
    <t>2029-2030</t>
  </si>
  <si>
    <t>Project</t>
  </si>
  <si>
    <t>Phase 1</t>
  </si>
  <si>
    <t>Phase 2</t>
  </si>
  <si>
    <t>Phase 3</t>
  </si>
  <si>
    <t>Phase 4</t>
  </si>
  <si>
    <t>Phase 5</t>
  </si>
  <si>
    <t>Phase 6</t>
  </si>
  <si>
    <t>Phase 7</t>
  </si>
  <si>
    <t>Phase 8</t>
  </si>
  <si>
    <t>Phase 9</t>
  </si>
  <si>
    <t>Nursing home</t>
  </si>
  <si>
    <t>Gross Floor Area</t>
  </si>
  <si>
    <t>total</t>
  </si>
  <si>
    <t>Sjöängen</t>
  </si>
  <si>
    <t>Torgkv. C</t>
  </si>
  <si>
    <t>Torgkv. D</t>
  </si>
  <si>
    <t>Torgkv. E</t>
  </si>
  <si>
    <t>Torgkv. A</t>
  </si>
  <si>
    <t>Torgkv. B</t>
  </si>
  <si>
    <t>Trädg.kv. 4</t>
  </si>
  <si>
    <t>Trädg.kv. 5</t>
  </si>
  <si>
    <t>Gårdskv.</t>
  </si>
  <si>
    <t>Trädg.kv 6</t>
  </si>
  <si>
    <t>Skogshus</t>
  </si>
  <si>
    <t>Gårdskärnan</t>
  </si>
  <si>
    <t>Torgkv. F</t>
  </si>
  <si>
    <t>Torgkv. G</t>
  </si>
  <si>
    <t>Torgkv. H</t>
  </si>
  <si>
    <t>Gross Floor Area, co-op apartments</t>
  </si>
  <si>
    <t>Gross Floor Area, rental apartments</t>
  </si>
  <si>
    <t>Gross Floor Area, row houses</t>
  </si>
  <si>
    <t>Gross Floor Area, villas</t>
  </si>
  <si>
    <t>Gross Floor Area, commercial space</t>
  </si>
  <si>
    <t>Gross Floor Area, nursing home</t>
  </si>
  <si>
    <t>Gross Floor Area, total</t>
  </si>
  <si>
    <t>Gross Floor Area below ground, parking garage</t>
  </si>
  <si>
    <t>Net Area (sellable / lettable) area</t>
  </si>
  <si>
    <r>
      <t xml:space="preserve">Net lettable area, </t>
    </r>
    <r>
      <rPr>
        <u/>
        <sz val="10"/>
        <color theme="1"/>
        <rFont val="Arial"/>
        <family val="2"/>
      </rPr>
      <t>existing</t>
    </r>
    <r>
      <rPr>
        <sz val="10"/>
        <color theme="1"/>
        <rFont val="Arial"/>
        <family val="2"/>
      </rPr>
      <t xml:space="preserve"> rental apartments</t>
    </r>
  </si>
  <si>
    <t>Net sellable area, co-op apartments</t>
  </si>
  <si>
    <t>Net lettable area, rental apartments</t>
  </si>
  <si>
    <t>Net sellable area, row houses</t>
  </si>
  <si>
    <t>Net sellable area, villas</t>
  </si>
  <si>
    <t>Net lettable area, commercial space</t>
  </si>
  <si>
    <t>Net lettable area, nursing home</t>
  </si>
  <si>
    <t>Net sellable &amp; lettable area, total</t>
  </si>
  <si>
    <t>Phase % share of total project</t>
  </si>
  <si>
    <t>Land purchase</t>
  </si>
  <si>
    <t>Land purchase private property, Hallunda 4:20</t>
  </si>
  <si>
    <t>Land purchase municipal property, Hallunda 4:34</t>
  </si>
  <si>
    <t>Land purchase price, co-op apartments</t>
  </si>
  <si>
    <t>Land purchase price, rental apartments</t>
  </si>
  <si>
    <t>Land purchase price, row houses</t>
  </si>
  <si>
    <t>Land purchase price, villas</t>
  </si>
  <si>
    <t>Land purchase price, commercial space</t>
  </si>
  <si>
    <t>Land purchase price, nursing home</t>
  </si>
  <si>
    <t>Land purchase, total</t>
  </si>
  <si>
    <t>Construction</t>
  </si>
  <si>
    <t>Add on for project overhead costs (approx. 16%)</t>
  </si>
  <si>
    <t>VAT (25%)</t>
  </si>
  <si>
    <t>Total Costs</t>
  </si>
  <si>
    <t>Revenues</t>
  </si>
  <si>
    <r>
      <t xml:space="preserve">Market value, </t>
    </r>
    <r>
      <rPr>
        <u/>
        <sz val="10"/>
        <color theme="1"/>
        <rFont val="Arial"/>
        <family val="2"/>
      </rPr>
      <t>existing</t>
    </r>
    <r>
      <rPr>
        <sz val="10"/>
        <color theme="1"/>
        <rFont val="Arial"/>
        <family val="2"/>
      </rPr>
      <t xml:space="preserve"> rental apartments</t>
    </r>
  </si>
  <si>
    <t>Total revenues incl. co-op loan, co-op apartments</t>
  </si>
  <si>
    <t>Market value, rental apartments</t>
  </si>
  <si>
    <t>Total revenues incl. co-op loan, row houses</t>
  </si>
  <si>
    <t>Total revenues, villas</t>
  </si>
  <si>
    <t>Market value, commercial space</t>
  </si>
  <si>
    <t>Market value, nursing home</t>
  </si>
  <si>
    <t>Market value, parking garage</t>
  </si>
  <si>
    <t>Total Revenues</t>
  </si>
  <si>
    <t>Profit</t>
  </si>
  <si>
    <t>Profit margin (%)</t>
  </si>
  <si>
    <t>PROJECT INFORMATION</t>
  </si>
  <si>
    <t>Project name</t>
  </si>
  <si>
    <t>Hallunda Gård</t>
  </si>
  <si>
    <t>Property Unit Designation</t>
  </si>
  <si>
    <t>Hallunda 4:20, Hallunda 4:34</t>
  </si>
  <si>
    <t>Municipality</t>
  </si>
  <si>
    <t>Botkyrka</t>
  </si>
  <si>
    <t>Street address</t>
  </si>
  <si>
    <t>Tomtbergavägen, Hallunda gårdsväg</t>
  </si>
  <si>
    <t>Property owner</t>
  </si>
  <si>
    <t>Botkyrka municipality</t>
  </si>
  <si>
    <t>Site leaseholder</t>
  </si>
  <si>
    <t>N/A</t>
  </si>
  <si>
    <t>Zoning status</t>
  </si>
  <si>
    <t>Approved 2023-09-28 (Appealed)</t>
  </si>
  <si>
    <t>% share of total project</t>
  </si>
  <si>
    <t>Areas</t>
  </si>
  <si>
    <t>Land area</t>
  </si>
  <si>
    <t>Gross floor area, co-op apartments</t>
  </si>
  <si>
    <t>Gross floor area, rental apartments</t>
  </si>
  <si>
    <t>Gross floor area, row houses</t>
  </si>
  <si>
    <t>Gross floor area, villas</t>
  </si>
  <si>
    <t>Gross floor area, commercial space</t>
  </si>
  <si>
    <t>Gross floor area, nursing home</t>
  </si>
  <si>
    <t>Total gross floor area above ground</t>
  </si>
  <si>
    <t>Gross floor area below ground (parking garage, storage, etc)</t>
  </si>
  <si>
    <t xml:space="preserve">Total gross floor area </t>
  </si>
  <si>
    <t>Bldg. efficiency ratio, co-op and rental apartments and nursing home</t>
  </si>
  <si>
    <t>Bldg. efficiency ratio, row houses and villas</t>
  </si>
  <si>
    <t>Bldg. efficiency ratio, commercial space</t>
  </si>
  <si>
    <t>Bldg. efficiency ratio, total</t>
  </si>
  <si>
    <t>Total net sellable &amp; lettable area</t>
  </si>
  <si>
    <t>PROJECT COSTS</t>
  </si>
  <si>
    <t>TOTAL</t>
  </si>
  <si>
    <t>Land purchase:</t>
  </si>
  <si>
    <t>Land purchase, co-op and rental apartments, row houses and villas</t>
  </si>
  <si>
    <t>Land purchase, commercial space</t>
  </si>
  <si>
    <t>Land purchase, nursing home</t>
  </si>
  <si>
    <t>Stamp duty, registration (1,5%)</t>
  </si>
  <si>
    <t>Stamp duty, mortgage (2%)</t>
  </si>
  <si>
    <t>Fees to authorities:</t>
  </si>
  <si>
    <t>Property reallotment fees</t>
  </si>
  <si>
    <t>Zoning fee</t>
  </si>
  <si>
    <t>Building permit fee</t>
  </si>
  <si>
    <t>Construction costs for public space and roads</t>
  </si>
  <si>
    <t>Fees to authorities, total</t>
  </si>
  <si>
    <t>Project planning, consultants' costs:</t>
  </si>
  <si>
    <t>Zoning phase</t>
  </si>
  <si>
    <t>Conceptual design</t>
  </si>
  <si>
    <t>Detailed design</t>
  </si>
  <si>
    <t>Construction drawings (included in contractor's work)</t>
  </si>
  <si>
    <t>Incl. VAT</t>
  </si>
  <si>
    <t>Project planning, consultants' costs, total</t>
  </si>
  <si>
    <t>Project management / Construction management:</t>
  </si>
  <si>
    <t>Internal staff</t>
  </si>
  <si>
    <t>External consultants</t>
  </si>
  <si>
    <t>Project management / Construction management, total</t>
  </si>
  <si>
    <t>Construction:</t>
  </si>
  <si>
    <t>Construction, total</t>
  </si>
  <si>
    <t>Connection fees:</t>
  </si>
  <si>
    <t>Water and sewage</t>
  </si>
  <si>
    <t>Heating</t>
  </si>
  <si>
    <t>Electricity</t>
  </si>
  <si>
    <t>Connection fees, total</t>
  </si>
  <si>
    <t>Sales, marketing, guarantees (applicable to co-op apartments only):</t>
  </si>
  <si>
    <t>Broker fee</t>
  </si>
  <si>
    <t>Marketing</t>
  </si>
  <si>
    <t>Advance payment guarantee</t>
  </si>
  <si>
    <t>Sales, marketing, guarantees, total</t>
  </si>
  <si>
    <t>Cost of capital</t>
  </si>
  <si>
    <t>TOTALT, excl. VAT</t>
  </si>
  <si>
    <t xml:space="preserve">VAT </t>
  </si>
  <si>
    <t>TOTALT, incl. VAT</t>
  </si>
  <si>
    <t>Project overhad costs (except from land purchase and construction)</t>
  </si>
  <si>
    <t>MARKET VALUE: RENTAL APARTMENTS, COMMERCIAL SPACE, NURSING HOME AND PARKING</t>
  </si>
  <si>
    <t>Converter: Base rent =&gt; Project average rent</t>
  </si>
  <si>
    <r>
      <t xml:space="preserve">Annual rent revenues, </t>
    </r>
    <r>
      <rPr>
        <u/>
        <sz val="10"/>
        <color theme="1"/>
        <rFont val="Arial"/>
        <family val="2"/>
      </rPr>
      <t>exisitng</t>
    </r>
    <r>
      <rPr>
        <sz val="10"/>
        <color theme="1"/>
        <rFont val="Arial"/>
        <family val="2"/>
      </rPr>
      <t xml:space="preserve"> rental apartments (vacancy 2%)</t>
    </r>
  </si>
  <si>
    <t>Base rent ("Normhyra")</t>
  </si>
  <si>
    <r>
      <t xml:space="preserve">Operating expenses, </t>
    </r>
    <r>
      <rPr>
        <u/>
        <sz val="10"/>
        <color theme="1"/>
        <rFont val="Arial"/>
        <family val="2"/>
      </rPr>
      <t>existing</t>
    </r>
    <r>
      <rPr>
        <sz val="10"/>
        <color theme="1"/>
        <rFont val="Arial"/>
        <family val="2"/>
      </rPr>
      <t xml:space="preserve"> rental apartments</t>
    </r>
  </si>
  <si>
    <t>Average apartment size (sqm)</t>
  </si>
  <si>
    <r>
      <t xml:space="preserve">Net revenues, </t>
    </r>
    <r>
      <rPr>
        <u/>
        <sz val="10"/>
        <color theme="1"/>
        <rFont val="Arial"/>
        <family val="2"/>
      </rPr>
      <t>existing</t>
    </r>
    <r>
      <rPr>
        <sz val="10"/>
        <color theme="1"/>
        <rFont val="Arial"/>
        <family val="2"/>
      </rPr>
      <t xml:space="preserve"> rental apartments</t>
    </r>
  </si>
  <si>
    <t>Average no. of rooms per apartment</t>
  </si>
  <si>
    <t>Apartment Score</t>
  </si>
  <si>
    <t>Annual rent revenues, rental apartments (vacancy 2%)</t>
  </si>
  <si>
    <t>Project average rent</t>
  </si>
  <si>
    <t>Operating expenses, rental apartments</t>
  </si>
  <si>
    <t>Net revenues, rental apartments</t>
  </si>
  <si>
    <t>Annual rent revenues, commercial space (vacancy 5%)</t>
  </si>
  <si>
    <t>Operating expenses, commercial space</t>
  </si>
  <si>
    <t>Net revenus, commercial space</t>
  </si>
  <si>
    <t>Annual rent revenues, nursing home (vacancy 0%)</t>
  </si>
  <si>
    <t>Operating expenses, nursing home</t>
  </si>
  <si>
    <t>Net revenus, nursing home</t>
  </si>
  <si>
    <t>Annual rent revenues, parking, excl. VAT (vacancy 0%)</t>
  </si>
  <si>
    <t>Operating expenses, parking</t>
  </si>
  <si>
    <t>Net revenues, parking</t>
  </si>
  <si>
    <t>Yield and market value</t>
  </si>
  <si>
    <t>Yield</t>
  </si>
  <si>
    <t>Market value</t>
  </si>
  <si>
    <r>
      <t xml:space="preserve">Yield and market value, </t>
    </r>
    <r>
      <rPr>
        <u/>
        <sz val="10"/>
        <color theme="1"/>
        <rFont val="Arial"/>
        <family val="2"/>
      </rPr>
      <t>existing</t>
    </r>
    <r>
      <rPr>
        <sz val="10"/>
        <color theme="1"/>
        <rFont val="Arial"/>
        <family val="2"/>
      </rPr>
      <t xml:space="preserve"> rental apartments</t>
    </r>
  </si>
  <si>
    <t>Yield and market value, rental apartments</t>
  </si>
  <si>
    <t>Yield and market value, commercial space</t>
  </si>
  <si>
    <t>Yield and market value, nursing home</t>
  </si>
  <si>
    <t>Yield and market value, parking</t>
  </si>
  <si>
    <t>TOTAL MARKET VALUE</t>
  </si>
  <si>
    <t>TOTAL REVENUES</t>
  </si>
  <si>
    <t>Yield on Cost</t>
  </si>
  <si>
    <t>REVENUE CO-OP APARTMENTS AND ROW HOUSES</t>
  </si>
  <si>
    <t>Selling price (kr/sqm)</t>
  </si>
  <si>
    <t>Housing co-operative loan (kr/sqm)</t>
  </si>
  <si>
    <t>Total revenues (kr/sqm)</t>
  </si>
  <si>
    <t>REVENUE VILLAS</t>
  </si>
  <si>
    <t>Start</t>
  </si>
  <si>
    <t>Finish</t>
  </si>
  <si>
    <t>GFA</t>
  </si>
  <si>
    <t>Phase % of total GFA</t>
  </si>
  <si>
    <t>NFA/GFA %</t>
  </si>
  <si>
    <t>NFA</t>
  </si>
  <si>
    <t>VAT %</t>
  </si>
  <si>
    <t>Total production cost (incl contingencies &amp; VAT)</t>
  </si>
  <si>
    <t>Rent / NFA</t>
  </si>
  <si>
    <t>Operating expenses / NFA</t>
  </si>
  <si>
    <t>Vacancy %</t>
  </si>
  <si>
    <t>Net revenues</t>
  </si>
  <si>
    <t>Yield %</t>
  </si>
  <si>
    <t>LTV</t>
  </si>
  <si>
    <t>Final placement loan</t>
  </si>
  <si>
    <t>Remaining contribution equity</t>
  </si>
  <si>
    <t>Remaining contribution equity %</t>
  </si>
  <si>
    <t>Total (%)</t>
  </si>
  <si>
    <t>Project management</t>
  </si>
  <si>
    <t>Phase 1: Construction contractor incl. contingencies</t>
  </si>
  <si>
    <t>Connection fees, utilities</t>
  </si>
  <si>
    <t>Total</t>
  </si>
  <si>
    <t>Capital needs per month</t>
  </si>
  <si>
    <t>Financing plan</t>
  </si>
  <si>
    <t>Contribution equity per month</t>
  </si>
  <si>
    <t>Refinancing of project phases (65 % LTV)</t>
  </si>
  <si>
    <t>Accumulated construction loan</t>
  </si>
  <si>
    <t>Contribution equity</t>
  </si>
  <si>
    <t>Avg. sqm/unit</t>
  </si>
  <si>
    <t>Production cost / GFA standard units</t>
  </si>
  <si>
    <t>Total production cost standard units</t>
  </si>
  <si>
    <t>[All amounts in Swedish krona, SEK]</t>
  </si>
  <si>
    <t>Total financing costs per month</t>
  </si>
  <si>
    <t>Construction costs underground works and landscaping</t>
  </si>
  <si>
    <t>Project overhead costs</t>
  </si>
  <si>
    <t>excl. VAT</t>
  </si>
  <si>
    <t>Total project overhead costs</t>
  </si>
  <si>
    <t>Phase 11: Construction contractor incl. contingencies</t>
  </si>
  <si>
    <t>Land costs</t>
  </si>
  <si>
    <t>Total land costs</t>
  </si>
  <si>
    <t xml:space="preserve">Incl. 5% contingencies </t>
  </si>
  <si>
    <t>Incl 5% cont. And 25% VAT</t>
  </si>
  <si>
    <t>Contingencies (only applied to underground works and landscaping)</t>
  </si>
  <si>
    <t>Construction contractor: Phase 1: Sjöängen (27 villas)</t>
  </si>
  <si>
    <t>Construction contractor: Phase 2: Nursing home</t>
  </si>
  <si>
    <t>Construction contractor: Phase 3: Torgkvarter A, B (apt.bldg.)</t>
  </si>
  <si>
    <t>Construction contractor: Phase 4: Trädgårdskvarter S+M (27 row houses)</t>
  </si>
  <si>
    <t>Construction contractor: Phase 5: Gårdskvarteren (apt.bldg.)</t>
  </si>
  <si>
    <t>Construction contractor: Phase 6: Gårdskärnan (Restaurant + Green house)</t>
  </si>
  <si>
    <t>Construction contractor: Phase 7: Trädgårdskvarter N (25 row houses)</t>
  </si>
  <si>
    <t>Construction contractor: Phase 8: Skogshusen (13 row houses)</t>
  </si>
  <si>
    <t>Construction contractor: Phase 9: Torgkvarter F, G, H (apt.bldg.)</t>
  </si>
  <si>
    <t>Construction contractor: Phase 10: Torgkvarter C, D, E (apt.bldg.)</t>
  </si>
  <si>
    <t>Construction contractor: Phase 11: Garage under Torgkvarter C, D, E</t>
  </si>
  <si>
    <t>Construction contractor: Phase 12: Existing buidlings (renovation)</t>
  </si>
  <si>
    <t>Construction contractor: Phase 13: Existing buildings (conversion+'Attefallshus')</t>
  </si>
  <si>
    <t>Underground works and landscaping</t>
  </si>
  <si>
    <t>Total project value</t>
  </si>
  <si>
    <t>Project costs excl financing</t>
  </si>
  <si>
    <t>Total cost</t>
  </si>
  <si>
    <t>Profit %</t>
  </si>
  <si>
    <t>Stamp duties</t>
  </si>
  <si>
    <t>Project management and administration</t>
  </si>
  <si>
    <t>Titania's accumulated contribution equity</t>
  </si>
  <si>
    <t>Accumulated financing costs</t>
  </si>
  <si>
    <t>Accumulated contribution equity</t>
  </si>
  <si>
    <t>Accumulated capital needs</t>
  </si>
  <si>
    <t>Accumulated project cost</t>
  </si>
  <si>
    <t>Total project cost per month</t>
  </si>
  <si>
    <t>External part's accumulated contribution equity</t>
  </si>
  <si>
    <t>External part's IRR</t>
  </si>
  <si>
    <t>Construction loan % share of capital needs per month</t>
  </si>
  <si>
    <t>Contribution equity % share of capital needs per month</t>
  </si>
  <si>
    <t>Titania's % share of contribution equity per month</t>
  </si>
  <si>
    <t>External part's share of contribution equity per month</t>
  </si>
  <si>
    <t>Construction loan per month</t>
  </si>
  <si>
    <t>Accumulated construction loan % of accumulated project cost</t>
  </si>
  <si>
    <t>Accumulated construction loan % of total project cost</t>
  </si>
  <si>
    <t>Construction loan</t>
  </si>
  <si>
    <t>Titania's contribution equity per month</t>
  </si>
  <si>
    <t>External part's contribution equity per month</t>
  </si>
  <si>
    <t>Accumulated Equity % of total project cost</t>
  </si>
  <si>
    <t>Accumulated Equity % of accumulated project cost</t>
  </si>
  <si>
    <t>Cash flow and IRR calc</t>
  </si>
  <si>
    <t>incl VAT (if applicable)</t>
  </si>
  <si>
    <t>[All amounts in Swedish krona, SEK. VAT included if applicable]</t>
  </si>
  <si>
    <t>Residential units</t>
  </si>
  <si>
    <t>Financing - construction loan</t>
  </si>
  <si>
    <t>Interest costs for construction loan per month</t>
  </si>
  <si>
    <t>Stamp duty for mortgage on construction loan per month</t>
  </si>
  <si>
    <t>Tingshuset</t>
  </si>
  <si>
    <t xml:space="preserve">Land purchase cost </t>
  </si>
  <si>
    <t>Phase 1: Tingshuset</t>
  </si>
  <si>
    <t>Stamp duties (4,25 %)</t>
  </si>
  <si>
    <t>RENT</t>
  </si>
  <si>
    <t>KR/SQM</t>
  </si>
  <si>
    <t>Object</t>
  </si>
  <si>
    <t>Norm Rent (kr/sqm)</t>
  </si>
  <si>
    <t>Huddinge</t>
  </si>
  <si>
    <t>Garage (kr/month/spot)</t>
  </si>
  <si>
    <t>Property type</t>
  </si>
  <si>
    <t>Tenant housing</t>
  </si>
  <si>
    <t>Ground parking (kr/month/spot)</t>
  </si>
  <si>
    <t>Status Zoning plan</t>
  </si>
  <si>
    <t>LKDP</t>
  </si>
  <si>
    <t>Average rent residential (kr/sqm)</t>
  </si>
  <si>
    <t>Status Building permit</t>
  </si>
  <si>
    <t>-</t>
  </si>
  <si>
    <t>Average rent/norm rent</t>
  </si>
  <si>
    <t>Construction start</t>
  </si>
  <si>
    <t>2024</t>
  </si>
  <si>
    <t>Completion</t>
  </si>
  <si>
    <t>2026/2027</t>
  </si>
  <si>
    <t>LETTABLE AREA, SQM</t>
  </si>
  <si>
    <t>Average size, apt</t>
  </si>
  <si>
    <t>Average rooms</t>
  </si>
  <si>
    <t>Qty apts</t>
  </si>
  <si>
    <t>Qty rooms</t>
  </si>
  <si>
    <t>GARAGE, GFA</t>
  </si>
  <si>
    <t>NFA/GFA</t>
  </si>
  <si>
    <t>APARTMENT LIST</t>
  </si>
  <si>
    <t>RESIDENTAL</t>
  </si>
  <si>
    <t>PARKING</t>
  </si>
  <si>
    <t>Qty apt</t>
  </si>
  <si>
    <t>Apt number</t>
  </si>
  <si>
    <t>Number of rooms</t>
  </si>
  <si>
    <t>Sqm</t>
  </si>
  <si>
    <t>Relative number</t>
  </si>
  <si>
    <t>Rent/sqm</t>
  </si>
  <si>
    <t>Rent/month</t>
  </si>
  <si>
    <t>Annual rent (kr)</t>
  </si>
  <si>
    <t>Rent/year</t>
  </si>
  <si>
    <t>ROK</t>
  </si>
  <si>
    <t>Share</t>
  </si>
  <si>
    <t>Developments cost</t>
  </si>
  <si>
    <t>Development cost</t>
  </si>
  <si>
    <t>Supplements (kr/sqm)</t>
  </si>
  <si>
    <t>Average rent residential incl. Suppl. (kr/sqm)</t>
  </si>
  <si>
    <t>SUPPLEMENTS</t>
  </si>
  <si>
    <t>Annual (kr)</t>
  </si>
  <si>
    <t>Up-front fee</t>
  </si>
  <si>
    <t>Exit fee</t>
  </si>
  <si>
    <t>External part's cash flow</t>
  </si>
  <si>
    <t>External part's capital contribution per month</t>
  </si>
  <si>
    <t>Accumulated capital</t>
  </si>
  <si>
    <t>Accumulated PIK</t>
  </si>
  <si>
    <t>Interest on accumulated PIK</t>
  </si>
  <si>
    <t>Interest month 1</t>
  </si>
  <si>
    <t>Interest month 2</t>
  </si>
  <si>
    <t>Interest month 3</t>
  </si>
  <si>
    <t>Undrawn month 1</t>
  </si>
  <si>
    <t>Undrawn month 2</t>
  </si>
  <si>
    <t>Undrawn month 3</t>
  </si>
  <si>
    <t>Undrawn amount</t>
  </si>
  <si>
    <t>Undrawn interest</t>
  </si>
  <si>
    <t>2025</t>
  </si>
  <si>
    <t>2028</t>
  </si>
  <si>
    <t>Yield on cost inc. Financing</t>
  </si>
  <si>
    <t>Yield on cost excl.Financing</t>
  </si>
  <si>
    <t>Rent/Unit</t>
  </si>
  <si>
    <t>Q2-25</t>
  </si>
  <si>
    <t>Q1-28</t>
  </si>
  <si>
    <t>Q4-26</t>
  </si>
  <si>
    <t>Q4-27</t>
  </si>
  <si>
    <t>COMMERCIAL</t>
  </si>
  <si>
    <t>number</t>
  </si>
  <si>
    <t xml:space="preserve">Qty </t>
  </si>
  <si>
    <t>Rent Commercial (kr/sqm)</t>
  </si>
  <si>
    <t>Phase 2: Commercial</t>
  </si>
  <si>
    <t xml:space="preserve">Phase 3: Garage </t>
  </si>
  <si>
    <t>Phase 4: Outdoor parking</t>
  </si>
  <si>
    <t>NFA - Resi</t>
  </si>
  <si>
    <t>NFA - commercial</t>
  </si>
  <si>
    <t>NFA Total</t>
  </si>
  <si>
    <t>GFA - Resi</t>
  </si>
  <si>
    <t>GFA - Commercial</t>
  </si>
  <si>
    <t>GFA Total</t>
  </si>
  <si>
    <t>Construction cost for public space and roads</t>
  </si>
  <si>
    <t>Contractor cost</t>
  </si>
  <si>
    <t>Development costs</t>
  </si>
  <si>
    <t>Connection fees</t>
  </si>
  <si>
    <t>Total cost ex. financing</t>
  </si>
  <si>
    <t>Financing cost</t>
  </si>
  <si>
    <t>Project value</t>
  </si>
  <si>
    <t xml:space="preserve">Yield on cost inc.financing </t>
  </si>
  <si>
    <t>PIK interest (Stibor 3m + 3%)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</si>
</sst>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4" formatCode="_-* #,##0.00\ &quot;kr&quot;_-;\-* #,##0.00\ &quot;kr&quot;_-;_-* &quot;-&quot;??\ &quot;kr&quot;_-;_-@_-"/>
    <numFmt numFmtId="43" formatCode="_-* #,##0.00_-;\-* #,##0.00_-;_-* &quot;-&quot;??_-;_-@_-"/>
    <numFmt numFmtId="164" formatCode="0.0%"/>
    <numFmt numFmtId="165" formatCode="##,###&quot; m²&quot;"/>
    <numFmt numFmtId="166" formatCode="##,###&quot; kr/m² BOA&quot;"/>
    <numFmt numFmtId="167" formatCode="#,##0&quot; kr&quot;"/>
    <numFmt numFmtId="168" formatCode="##,###&quot; kr/m² Ljus BTA&quot;"/>
    <numFmt numFmtId="169" formatCode="#,##0.0"/>
    <numFmt numFmtId="170" formatCode="0.000000000"/>
    <numFmt numFmtId="171" formatCode="##,###&quot; kr/m²&quot;"/>
    <numFmt numFmtId="172" formatCode="##,###&quot; kr/parking&quot;"/>
    <numFmt numFmtId="173" formatCode="#,##0;\-#,##0;\-"/>
    <numFmt numFmtId="174" formatCode="_-* #,##0_-;\-* #,##0_-;_-* &quot;-&quot;??_-;_-@_-"/>
    <numFmt numFmtId="175" formatCode="_-* #,##0\ &quot;kr&quot;_-;\-* #,##0\ &quot;kr&quot;_-;_-* &quot;-&quot;??\ &quot;kr&quot;_-;_-@_-"/>
  </numFmts>
  <fonts count="38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sz val="10"/>
      <color rgb="FF000000"/>
      <name val="Calibri"/>
      <family val="2"/>
      <scheme val="minor"/>
    </font>
    <font>
      <sz val="10"/>
      <color rgb="FF0070C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theme="0"/>
      <name val="Arial"/>
      <family val="2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b/>
      <i/>
      <u/>
      <sz val="10"/>
      <color theme="1"/>
      <name val="Arial"/>
      <family val="2"/>
    </font>
    <font>
      <sz val="12"/>
      <color theme="1"/>
      <name val="Calibri"/>
      <family val="2"/>
      <scheme val="minor"/>
    </font>
    <font>
      <sz val="10"/>
      <color rgb="FF00B050"/>
      <name val="Arial"/>
      <family val="2"/>
    </font>
    <font>
      <i/>
      <sz val="10"/>
      <name val="Arial"/>
      <family val="2"/>
    </font>
    <font>
      <b/>
      <i/>
      <sz val="10"/>
      <color theme="1"/>
      <name val="Arial"/>
      <family val="2"/>
    </font>
    <font>
      <u/>
      <sz val="10"/>
      <color theme="1"/>
      <name val="Arial"/>
      <family val="2"/>
    </font>
    <font>
      <sz val="10"/>
      <name val="Arial"/>
      <family val="2"/>
    </font>
    <font>
      <sz val="11"/>
      <color rgb="FF9C0006"/>
      <name val="Calibri"/>
      <family val="2"/>
      <scheme val="minor"/>
    </font>
    <font>
      <i/>
      <sz val="8"/>
      <color theme="1"/>
      <name val="Arial"/>
      <family val="2"/>
    </font>
    <font>
      <b/>
      <sz val="10"/>
      <color rgb="FF0070C0"/>
      <name val="Arial"/>
      <family val="2"/>
    </font>
    <font>
      <i/>
      <sz val="10"/>
      <color rgb="FF0070C0"/>
      <name val="Arial"/>
      <family val="2"/>
    </font>
    <font>
      <sz val="8"/>
      <color theme="1"/>
      <name val="Georgia"/>
      <family val="1"/>
    </font>
    <font>
      <sz val="8"/>
      <color theme="1"/>
      <name val="Garamond"/>
      <family val="1"/>
    </font>
    <font>
      <b/>
      <sz val="8"/>
      <color theme="0"/>
      <name val="Garamond"/>
      <family val="1"/>
    </font>
    <font>
      <sz val="8"/>
      <name val="Garamond"/>
      <family val="1"/>
    </font>
    <font>
      <b/>
      <sz val="8"/>
      <color theme="1"/>
      <name val="Georgia"/>
      <family val="1"/>
    </font>
    <font>
      <sz val="8"/>
      <color rgb="FFFF0000"/>
      <name val="Garamond"/>
      <family val="1"/>
    </font>
    <font>
      <b/>
      <sz val="8"/>
      <color theme="1"/>
      <name val="Garamond"/>
      <family val="1"/>
    </font>
    <font>
      <b/>
      <u val="singleAccounting"/>
      <sz val="8"/>
      <color theme="1"/>
      <name val="Georgia"/>
      <family val="1"/>
    </font>
    <font>
      <sz val="10"/>
      <color rgb="FFFF0000"/>
      <name val="Arial"/>
      <family val="2"/>
    </font>
    <font>
      <sz val="8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7CE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</fills>
  <borders count="6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auto="1"/>
      </left>
      <right/>
      <top style="medium">
        <color auto="1"/>
      </top>
      <bottom style="thin">
        <color indexed="64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thin">
        <color indexed="64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/>
      <top style="thin">
        <color indexed="64"/>
      </top>
      <bottom style="medium">
        <color auto="1"/>
      </bottom>
      <diagonal/>
    </border>
    <border>
      <left/>
      <right style="medium">
        <color indexed="64"/>
      </right>
      <top style="thin">
        <color indexed="64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auto="1"/>
      </bottom>
      <diagonal/>
    </border>
    <border>
      <left/>
      <right/>
      <top/>
      <bottom style="thin">
        <color theme="0"/>
      </bottom>
      <diagonal/>
    </border>
    <border>
      <left/>
      <right/>
      <top/>
      <bottom style="double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double">
        <color theme="1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auto="1"/>
      </bottom>
      <diagonal/>
    </border>
    <border>
      <left style="thin">
        <color auto="1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auto="1"/>
      </top>
      <bottom style="thin">
        <color auto="1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double">
        <color indexed="64"/>
      </bottom>
      <diagonal/>
    </border>
  </borders>
  <cellStyleXfs count="31">
    <xf numFmtId="0" fontId="0" fillId="0" borderId="0"/>
    <xf numFmtId="0" fontId="10" fillId="0" borderId="0"/>
    <xf numFmtId="43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18" fillId="0" borderId="0"/>
    <xf numFmtId="9" fontId="18" fillId="0" borderId="0" applyFont="0" applyFill="0" applyBorder="0" applyAlignment="0" applyProtection="0"/>
    <xf numFmtId="0" fontId="6" fillId="0" borderId="0"/>
    <xf numFmtId="0" fontId="5" fillId="0" borderId="0"/>
    <xf numFmtId="9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23" fillId="0" borderId="0"/>
    <xf numFmtId="0" fontId="4" fillId="0" borderId="0"/>
    <xf numFmtId="9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24" fillId="8" borderId="0" applyNumberFormat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5" fillId="0" borderId="0" applyFont="0" applyFill="0" applyBorder="0" applyAlignment="0" applyProtection="0"/>
  </cellStyleXfs>
  <cellXfs count="489">
    <xf numFmtId="0" fontId="0" fillId="0" borderId="0" xfId="0"/>
    <xf numFmtId="0" fontId="8" fillId="0" borderId="3" xfId="0" applyFont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8" fillId="0" borderId="4" xfId="0" applyFont="1" applyBorder="1"/>
    <xf numFmtId="0" fontId="8" fillId="0" borderId="6" xfId="0" applyFont="1" applyBorder="1"/>
    <xf numFmtId="0" fontId="8" fillId="0" borderId="7" xfId="0" applyFont="1" applyBorder="1"/>
    <xf numFmtId="165" fontId="11" fillId="3" borderId="9" xfId="0" applyNumberFormat="1" applyFont="1" applyFill="1" applyBorder="1"/>
    <xf numFmtId="0" fontId="0" fillId="0" borderId="11" xfId="0" applyBorder="1"/>
    <xf numFmtId="9" fontId="12" fillId="0" borderId="11" xfId="0" applyNumberFormat="1" applyFont="1" applyBorder="1"/>
    <xf numFmtId="165" fontId="13" fillId="0" borderId="8" xfId="0" applyNumberFormat="1" applyFont="1" applyBorder="1"/>
    <xf numFmtId="0" fontId="14" fillId="0" borderId="0" xfId="0" applyFont="1"/>
    <xf numFmtId="0" fontId="0" fillId="0" borderId="12" xfId="0" applyBorder="1"/>
    <xf numFmtId="165" fontId="11" fillId="3" borderId="11" xfId="0" applyNumberFormat="1" applyFont="1" applyFill="1" applyBorder="1"/>
    <xf numFmtId="0" fontId="0" fillId="0" borderId="16" xfId="0" applyBorder="1"/>
    <xf numFmtId="0" fontId="8" fillId="0" borderId="20" xfId="0" applyFont="1" applyBorder="1"/>
    <xf numFmtId="0" fontId="0" fillId="0" borderId="22" xfId="0" applyBorder="1"/>
    <xf numFmtId="0" fontId="8" fillId="2" borderId="16" xfId="0" applyFont="1" applyFill="1" applyBorder="1" applyAlignment="1">
      <alignment horizontal="center"/>
    </xf>
    <xf numFmtId="167" fontId="0" fillId="2" borderId="23" xfId="0" applyNumberFormat="1" applyFill="1" applyBorder="1"/>
    <xf numFmtId="167" fontId="0" fillId="2" borderId="14" xfId="0" applyNumberFormat="1" applyFill="1" applyBorder="1"/>
    <xf numFmtId="167" fontId="8" fillId="2" borderId="13" xfId="0" applyNumberFormat="1" applyFont="1" applyFill="1" applyBorder="1"/>
    <xf numFmtId="0" fontId="0" fillId="0" borderId="24" xfId="0" applyBorder="1"/>
    <xf numFmtId="166" fontId="8" fillId="0" borderId="18" xfId="0" applyNumberFormat="1" applyFont="1" applyBorder="1"/>
    <xf numFmtId="167" fontId="0" fillId="2" borderId="12" xfId="0" applyNumberFormat="1" applyFill="1" applyBorder="1"/>
    <xf numFmtId="0" fontId="8" fillId="0" borderId="24" xfId="0" applyFont="1" applyBorder="1"/>
    <xf numFmtId="168" fontId="11" fillId="3" borderId="17" xfId="0" applyNumberFormat="1" applyFont="1" applyFill="1" applyBorder="1"/>
    <xf numFmtId="10" fontId="11" fillId="3" borderId="17" xfId="4" applyNumberFormat="1" applyFont="1" applyFill="1" applyBorder="1"/>
    <xf numFmtId="167" fontId="11" fillId="3" borderId="17" xfId="0" applyNumberFormat="1" applyFont="1" applyFill="1" applyBorder="1"/>
    <xf numFmtId="9" fontId="11" fillId="3" borderId="17" xfId="0" applyNumberFormat="1" applyFont="1" applyFill="1" applyBorder="1"/>
    <xf numFmtId="9" fontId="11" fillId="3" borderId="15" xfId="0" applyNumberFormat="1" applyFont="1" applyFill="1" applyBorder="1"/>
    <xf numFmtId="0" fontId="0" fillId="0" borderId="17" xfId="0" applyBorder="1"/>
    <xf numFmtId="165" fontId="13" fillId="0" borderId="11" xfId="0" applyNumberFormat="1" applyFont="1" applyBorder="1"/>
    <xf numFmtId="0" fontId="8" fillId="0" borderId="5" xfId="0" applyFont="1" applyBorder="1"/>
    <xf numFmtId="167" fontId="8" fillId="2" borderId="12" xfId="0" applyNumberFormat="1" applyFont="1" applyFill="1" applyBorder="1"/>
    <xf numFmtId="0" fontId="8" fillId="0" borderId="16" xfId="0" applyFont="1" applyBorder="1"/>
    <xf numFmtId="3" fontId="0" fillId="0" borderId="17" xfId="0" applyNumberFormat="1" applyBorder="1"/>
    <xf numFmtId="0" fontId="16" fillId="0" borderId="4" xfId="5" applyBorder="1"/>
    <xf numFmtId="0" fontId="11" fillId="3" borderId="17" xfId="4" applyNumberFormat="1" applyFont="1" applyFill="1" applyBorder="1"/>
    <xf numFmtId="0" fontId="0" fillId="2" borderId="12" xfId="0" applyFill="1" applyBorder="1"/>
    <xf numFmtId="0" fontId="11" fillId="3" borderId="17" xfId="0" applyFont="1" applyFill="1" applyBorder="1"/>
    <xf numFmtId="10" fontId="11" fillId="3" borderId="15" xfId="4" applyNumberFormat="1" applyFont="1" applyFill="1" applyBorder="1"/>
    <xf numFmtId="167" fontId="11" fillId="3" borderId="15" xfId="0" applyNumberFormat="1" applyFont="1" applyFill="1" applyBorder="1"/>
    <xf numFmtId="0" fontId="17" fillId="0" borderId="4" xfId="0" applyFont="1" applyBorder="1"/>
    <xf numFmtId="167" fontId="0" fillId="0" borderId="0" xfId="0" applyNumberFormat="1"/>
    <xf numFmtId="10" fontId="11" fillId="3" borderId="17" xfId="0" applyNumberFormat="1" applyFont="1" applyFill="1" applyBorder="1"/>
    <xf numFmtId="3" fontId="0" fillId="0" borderId="0" xfId="0" applyNumberFormat="1"/>
    <xf numFmtId="0" fontId="8" fillId="3" borderId="15" xfId="0" applyFont="1" applyFill="1" applyBorder="1" applyAlignment="1">
      <alignment horizontal="right"/>
    </xf>
    <xf numFmtId="0" fontId="8" fillId="2" borderId="14" xfId="0" applyFont="1" applyFill="1" applyBorder="1" applyAlignment="1">
      <alignment horizontal="right"/>
    </xf>
    <xf numFmtId="0" fontId="0" fillId="3" borderId="17" xfId="0" applyFill="1" applyBorder="1"/>
    <xf numFmtId="170" fontId="0" fillId="0" borderId="4" xfId="0" applyNumberFormat="1" applyBorder="1"/>
    <xf numFmtId="3" fontId="0" fillId="4" borderId="13" xfId="0" applyNumberFormat="1" applyFill="1" applyBorder="1"/>
    <xf numFmtId="165" fontId="12" fillId="0" borderId="11" xfId="0" applyNumberFormat="1" applyFont="1" applyBorder="1"/>
    <xf numFmtId="9" fontId="11" fillId="3" borderId="11" xfId="0" applyNumberFormat="1" applyFont="1" applyFill="1" applyBorder="1"/>
    <xf numFmtId="0" fontId="0" fillId="2" borderId="8" xfId="0" applyFill="1" applyBorder="1" applyAlignment="1">
      <alignment horizontal="center"/>
    </xf>
    <xf numFmtId="0" fontId="11" fillId="3" borderId="11" xfId="0" applyFont="1" applyFill="1" applyBorder="1" applyAlignment="1">
      <alignment horizontal="left"/>
    </xf>
    <xf numFmtId="165" fontId="0" fillId="0" borderId="0" xfId="0" applyNumberFormat="1"/>
    <xf numFmtId="171" fontId="11" fillId="3" borderId="17" xfId="0" applyNumberFormat="1" applyFont="1" applyFill="1" applyBorder="1"/>
    <xf numFmtId="171" fontId="11" fillId="3" borderId="15" xfId="0" applyNumberFormat="1" applyFont="1" applyFill="1" applyBorder="1"/>
    <xf numFmtId="0" fontId="0" fillId="0" borderId="0" xfId="0" applyAlignment="1">
      <alignment horizontal="right"/>
    </xf>
    <xf numFmtId="165" fontId="11" fillId="3" borderId="8" xfId="0" applyNumberFormat="1" applyFont="1" applyFill="1" applyBorder="1"/>
    <xf numFmtId="0" fontId="0" fillId="0" borderId="27" xfId="0" applyBorder="1"/>
    <xf numFmtId="3" fontId="0" fillId="0" borderId="27" xfId="0" applyNumberFormat="1" applyBorder="1"/>
    <xf numFmtId="3" fontId="0" fillId="0" borderId="28" xfId="0" applyNumberFormat="1" applyBorder="1"/>
    <xf numFmtId="3" fontId="0" fillId="0" borderId="1" xfId="0" applyNumberFormat="1" applyBorder="1"/>
    <xf numFmtId="3" fontId="0" fillId="0" borderId="15" xfId="0" applyNumberFormat="1" applyBorder="1"/>
    <xf numFmtId="3" fontId="8" fillId="0" borderId="0" xfId="0" applyNumberFormat="1" applyFont="1"/>
    <xf numFmtId="3" fontId="8" fillId="0" borderId="27" xfId="0" applyNumberFormat="1" applyFont="1" applyBorder="1"/>
    <xf numFmtId="3" fontId="8" fillId="0" borderId="15" xfId="0" applyNumberFormat="1" applyFont="1" applyBorder="1"/>
    <xf numFmtId="3" fontId="11" fillId="3" borderId="27" xfId="0" applyNumberFormat="1" applyFont="1" applyFill="1" applyBorder="1"/>
    <xf numFmtId="3" fontId="11" fillId="3" borderId="0" xfId="0" applyNumberFormat="1" applyFont="1" applyFill="1"/>
    <xf numFmtId="3" fontId="11" fillId="3" borderId="17" xfId="0" applyNumberFormat="1" applyFont="1" applyFill="1" applyBorder="1"/>
    <xf numFmtId="3" fontId="11" fillId="3" borderId="28" xfId="0" applyNumberFormat="1" applyFont="1" applyFill="1" applyBorder="1"/>
    <xf numFmtId="3" fontId="11" fillId="3" borderId="1" xfId="0" applyNumberFormat="1" applyFont="1" applyFill="1" applyBorder="1"/>
    <xf numFmtId="3" fontId="11" fillId="3" borderId="15" xfId="0" applyNumberFormat="1" applyFont="1" applyFill="1" applyBorder="1"/>
    <xf numFmtId="0" fontId="0" fillId="0" borderId="28" xfId="0" applyBorder="1"/>
    <xf numFmtId="0" fontId="0" fillId="0" borderId="30" xfId="0" applyBorder="1"/>
    <xf numFmtId="0" fontId="8" fillId="0" borderId="27" xfId="0" applyFont="1" applyBorder="1"/>
    <xf numFmtId="165" fontId="12" fillId="0" borderId="9" xfId="0" applyNumberFormat="1" applyFont="1" applyBorder="1"/>
    <xf numFmtId="165" fontId="13" fillId="0" borderId="13" xfId="0" applyNumberFormat="1" applyFont="1" applyBorder="1"/>
    <xf numFmtId="0" fontId="0" fillId="0" borderId="31" xfId="0" applyBorder="1"/>
    <xf numFmtId="164" fontId="11" fillId="3" borderId="10" xfId="4" applyNumberFormat="1" applyFont="1" applyFill="1" applyBorder="1" applyAlignment="1">
      <alignment horizontal="left"/>
    </xf>
    <xf numFmtId="172" fontId="11" fillId="3" borderId="17" xfId="0" applyNumberFormat="1" applyFont="1" applyFill="1" applyBorder="1"/>
    <xf numFmtId="172" fontId="11" fillId="3" borderId="15" xfId="0" applyNumberFormat="1" applyFont="1" applyFill="1" applyBorder="1"/>
    <xf numFmtId="171" fontId="11" fillId="3" borderId="19" xfId="0" applyNumberFormat="1" applyFont="1" applyFill="1" applyBorder="1"/>
    <xf numFmtId="3" fontId="8" fillId="0" borderId="17" xfId="0" applyNumberFormat="1" applyFont="1" applyBorder="1"/>
    <xf numFmtId="0" fontId="8" fillId="2" borderId="28" xfId="0" applyFont="1" applyFill="1" applyBorder="1"/>
    <xf numFmtId="0" fontId="0" fillId="2" borderId="15" xfId="0" applyFill="1" applyBorder="1"/>
    <xf numFmtId="0" fontId="8" fillId="2" borderId="29" xfId="0" applyFont="1" applyFill="1" applyBorder="1"/>
    <xf numFmtId="0" fontId="9" fillId="2" borderId="25" xfId="0" applyFont="1" applyFill="1" applyBorder="1"/>
    <xf numFmtId="0" fontId="0" fillId="2" borderId="25" xfId="0" applyFill="1" applyBorder="1"/>
    <xf numFmtId="0" fontId="0" fillId="2" borderId="26" xfId="0" applyFill="1" applyBorder="1"/>
    <xf numFmtId="0" fontId="0" fillId="2" borderId="29" xfId="0" applyFill="1" applyBorder="1"/>
    <xf numFmtId="0" fontId="8" fillId="2" borderId="15" xfId="0" applyFont="1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28" xfId="0" applyFill="1" applyBorder="1" applyAlignment="1">
      <alignment horizontal="center"/>
    </xf>
    <xf numFmtId="0" fontId="0" fillId="2" borderId="30" xfId="0" applyFill="1" applyBorder="1"/>
    <xf numFmtId="0" fontId="8" fillId="2" borderId="19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centerContinuous"/>
    </xf>
    <xf numFmtId="0" fontId="0" fillId="2" borderId="2" xfId="0" applyFill="1" applyBorder="1" applyAlignment="1">
      <alignment horizontal="centerContinuous"/>
    </xf>
    <xf numFmtId="0" fontId="0" fillId="2" borderId="30" xfId="0" applyFill="1" applyBorder="1" applyAlignment="1">
      <alignment horizontal="centerContinuous"/>
    </xf>
    <xf numFmtId="0" fontId="11" fillId="3" borderId="32" xfId="0" applyFont="1" applyFill="1" applyBorder="1"/>
    <xf numFmtId="167" fontId="8" fillId="2" borderId="21" xfId="0" applyNumberFormat="1" applyFont="1" applyFill="1" applyBorder="1"/>
    <xf numFmtId="171" fontId="8" fillId="0" borderId="32" xfId="0" applyNumberFormat="1" applyFont="1" applyBorder="1"/>
    <xf numFmtId="0" fontId="8" fillId="5" borderId="0" xfId="0" applyFont="1" applyFill="1" applyAlignment="1">
      <alignment horizontal="centerContinuous"/>
    </xf>
    <xf numFmtId="0" fontId="8" fillId="5" borderId="28" xfId="0" applyFont="1" applyFill="1" applyBorder="1" applyAlignment="1">
      <alignment horizontal="center"/>
    </xf>
    <xf numFmtId="0" fontId="8" fillId="5" borderId="28" xfId="0" applyFont="1" applyFill="1" applyBorder="1"/>
    <xf numFmtId="0" fontId="8" fillId="5" borderId="28" xfId="0" applyFont="1" applyFill="1" applyBorder="1" applyAlignment="1">
      <alignment horizontal="centerContinuous"/>
    </xf>
    <xf numFmtId="0" fontId="8" fillId="5" borderId="15" xfId="0" applyFont="1" applyFill="1" applyBorder="1" applyAlignment="1">
      <alignment horizontal="center"/>
    </xf>
    <xf numFmtId="0" fontId="8" fillId="5" borderId="33" xfId="0" applyFont="1" applyFill="1" applyBorder="1" applyAlignment="1">
      <alignment horizontal="centerContinuous"/>
    </xf>
    <xf numFmtId="0" fontId="8" fillId="5" borderId="1" xfId="0" applyFont="1" applyFill="1" applyBorder="1" applyAlignment="1">
      <alignment horizontal="centerContinuous"/>
    </xf>
    <xf numFmtId="3" fontId="19" fillId="6" borderId="0" xfId="0" applyNumberFormat="1" applyFont="1" applyFill="1"/>
    <xf numFmtId="9" fontId="0" fillId="0" borderId="0" xfId="4" applyFont="1"/>
    <xf numFmtId="3" fontId="19" fillId="6" borderId="17" xfId="0" applyNumberFormat="1" applyFont="1" applyFill="1" applyBorder="1"/>
    <xf numFmtId="3" fontId="13" fillId="3" borderId="17" xfId="0" applyNumberFormat="1" applyFont="1" applyFill="1" applyBorder="1"/>
    <xf numFmtId="3" fontId="13" fillId="3" borderId="15" xfId="0" applyNumberFormat="1" applyFont="1" applyFill="1" applyBorder="1"/>
    <xf numFmtId="3" fontId="20" fillId="3" borderId="17" xfId="0" applyNumberFormat="1" applyFont="1" applyFill="1" applyBorder="1"/>
    <xf numFmtId="3" fontId="20" fillId="3" borderId="15" xfId="0" applyNumberFormat="1" applyFont="1" applyFill="1" applyBorder="1"/>
    <xf numFmtId="165" fontId="12" fillId="3" borderId="9" xfId="0" applyNumberFormat="1" applyFont="1" applyFill="1" applyBorder="1"/>
    <xf numFmtId="0" fontId="9" fillId="0" borderId="27" xfId="0" applyFont="1" applyBorder="1"/>
    <xf numFmtId="9" fontId="21" fillId="0" borderId="17" xfId="4" applyFont="1" applyBorder="1"/>
    <xf numFmtId="9" fontId="9" fillId="0" borderId="17" xfId="0" applyNumberFormat="1" applyFont="1" applyBorder="1"/>
    <xf numFmtId="9" fontId="9" fillId="0" borderId="0" xfId="0" applyNumberFormat="1" applyFont="1"/>
    <xf numFmtId="9" fontId="9" fillId="0" borderId="27" xfId="0" applyNumberFormat="1" applyFont="1" applyBorder="1"/>
    <xf numFmtId="0" fontId="0" fillId="0" borderId="37" xfId="0" applyBorder="1"/>
    <xf numFmtId="167" fontId="8" fillId="0" borderId="38" xfId="0" applyNumberFormat="1" applyFont="1" applyBorder="1"/>
    <xf numFmtId="0" fontId="8" fillId="0" borderId="36" xfId="0" applyFont="1" applyBorder="1"/>
    <xf numFmtId="0" fontId="8" fillId="7" borderId="39" xfId="0" applyFont="1" applyFill="1" applyBorder="1"/>
    <xf numFmtId="164" fontId="8" fillId="7" borderId="40" xfId="0" applyNumberFormat="1" applyFont="1" applyFill="1" applyBorder="1"/>
    <xf numFmtId="164" fontId="11" fillId="7" borderId="40" xfId="0" applyNumberFormat="1" applyFont="1" applyFill="1" applyBorder="1"/>
    <xf numFmtId="164" fontId="11" fillId="7" borderId="37" xfId="0" applyNumberFormat="1" applyFont="1" applyFill="1" applyBorder="1"/>
    <xf numFmtId="164" fontId="11" fillId="7" borderId="41" xfId="0" applyNumberFormat="1" applyFont="1" applyFill="1" applyBorder="1"/>
    <xf numFmtId="0" fontId="8" fillId="5" borderId="17" xfId="0" applyFont="1" applyFill="1" applyBorder="1" applyAlignment="1">
      <alignment horizontal="center"/>
    </xf>
    <xf numFmtId="3" fontId="19" fillId="6" borderId="27" xfId="0" applyNumberFormat="1" applyFont="1" applyFill="1" applyBorder="1"/>
    <xf numFmtId="0" fontId="8" fillId="0" borderId="42" xfId="0" applyFont="1" applyBorder="1"/>
    <xf numFmtId="0" fontId="8" fillId="0" borderId="34" xfId="0" applyFont="1" applyBorder="1"/>
    <xf numFmtId="0" fontId="8" fillId="0" borderId="0" xfId="0" applyFont="1"/>
    <xf numFmtId="0" fontId="8" fillId="0" borderId="35" xfId="0" applyFont="1" applyBorder="1"/>
    <xf numFmtId="167" fontId="8" fillId="0" borderId="43" xfId="0" applyNumberFormat="1" applyFont="1" applyBorder="1"/>
    <xf numFmtId="9" fontId="8" fillId="0" borderId="11" xfId="0" applyNumberFormat="1" applyFont="1" applyBorder="1"/>
    <xf numFmtId="9" fontId="8" fillId="0" borderId="10" xfId="0" applyNumberFormat="1" applyFont="1" applyBorder="1"/>
    <xf numFmtId="171" fontId="12" fillId="3" borderId="19" xfId="0" applyNumberFormat="1" applyFont="1" applyFill="1" applyBorder="1"/>
    <xf numFmtId="3" fontId="0" fillId="0" borderId="19" xfId="0" applyNumberFormat="1" applyBorder="1"/>
    <xf numFmtId="3" fontId="19" fillId="6" borderId="1" xfId="0" applyNumberFormat="1" applyFont="1" applyFill="1" applyBorder="1"/>
    <xf numFmtId="14" fontId="8" fillId="0" borderId="1" xfId="0" applyNumberFormat="1" applyFont="1" applyBorder="1"/>
    <xf numFmtId="0" fontId="8" fillId="2" borderId="26" xfId="0" applyFont="1" applyFill="1" applyBorder="1"/>
    <xf numFmtId="169" fontId="11" fillId="3" borderId="12" xfId="0" applyNumberFormat="1" applyFont="1" applyFill="1" applyBorder="1"/>
    <xf numFmtId="3" fontId="11" fillId="3" borderId="12" xfId="0" applyNumberFormat="1" applyFont="1" applyFill="1" applyBorder="1"/>
    <xf numFmtId="0" fontId="8" fillId="0" borderId="1" xfId="0" applyFont="1" applyBorder="1" applyAlignment="1">
      <alignment horizontal="center"/>
    </xf>
    <xf numFmtId="10" fontId="8" fillId="0" borderId="0" xfId="4" applyNumberFormat="1" applyFont="1" applyBorder="1"/>
    <xf numFmtId="0" fontId="16" fillId="0" borderId="5" xfId="5" applyBorder="1"/>
    <xf numFmtId="3" fontId="12" fillId="0" borderId="0" xfId="0" applyNumberFormat="1" applyFont="1"/>
    <xf numFmtId="3" fontId="19" fillId="6" borderId="19" xfId="0" applyNumberFormat="1" applyFont="1" applyFill="1" applyBorder="1"/>
    <xf numFmtId="0" fontId="0" fillId="0" borderId="1" xfId="0" applyBorder="1"/>
    <xf numFmtId="3" fontId="12" fillId="0" borderId="1" xfId="0" applyNumberFormat="1" applyFont="1" applyBorder="1"/>
    <xf numFmtId="0" fontId="25" fillId="0" borderId="0" xfId="0" applyFont="1"/>
    <xf numFmtId="3" fontId="25" fillId="0" borderId="0" xfId="0" applyNumberFormat="1" applyFont="1"/>
    <xf numFmtId="0" fontId="9" fillId="0" borderId="0" xfId="0" applyFont="1"/>
    <xf numFmtId="0" fontId="0" fillId="0" borderId="27" xfId="0" applyBorder="1" applyAlignment="1">
      <alignment horizontal="left"/>
    </xf>
    <xf numFmtId="0" fontId="9" fillId="0" borderId="28" xfId="0" applyFont="1" applyBorder="1"/>
    <xf numFmtId="0" fontId="0" fillId="0" borderId="48" xfId="0" applyBorder="1"/>
    <xf numFmtId="0" fontId="8" fillId="0" borderId="48" xfId="0" applyFont="1" applyBorder="1"/>
    <xf numFmtId="3" fontId="13" fillId="0" borderId="0" xfId="0" applyNumberFormat="1" applyFont="1"/>
    <xf numFmtId="0" fontId="8" fillId="0" borderId="49" xfId="0" applyFont="1" applyBorder="1"/>
    <xf numFmtId="3" fontId="13" fillId="0" borderId="35" xfId="0" applyNumberFormat="1" applyFont="1" applyBorder="1"/>
    <xf numFmtId="3" fontId="8" fillId="0" borderId="35" xfId="0" applyNumberFormat="1" applyFont="1" applyBorder="1"/>
    <xf numFmtId="0" fontId="8" fillId="7" borderId="50" xfId="0" applyFont="1" applyFill="1" applyBorder="1"/>
    <xf numFmtId="0" fontId="0" fillId="7" borderId="51" xfId="0" applyFill="1" applyBorder="1"/>
    <xf numFmtId="0" fontId="0" fillId="9" borderId="48" xfId="0" applyFill="1" applyBorder="1" applyAlignment="1">
      <alignment horizontal="left" indent="1"/>
    </xf>
    <xf numFmtId="3" fontId="0" fillId="9" borderId="0" xfId="0" applyNumberFormat="1" applyFill="1"/>
    <xf numFmtId="0" fontId="0" fillId="10" borderId="48" xfId="0" applyFill="1" applyBorder="1" applyAlignment="1">
      <alignment horizontal="left" indent="1"/>
    </xf>
    <xf numFmtId="3" fontId="0" fillId="10" borderId="0" xfId="0" applyNumberFormat="1" applyFill="1"/>
    <xf numFmtId="0" fontId="12" fillId="10" borderId="6" xfId="19" applyNumberFormat="1" applyFont="1" applyFill="1" applyBorder="1"/>
    <xf numFmtId="3" fontId="12" fillId="10" borderId="35" xfId="19" applyNumberFormat="1" applyFont="1" applyFill="1" applyBorder="1"/>
    <xf numFmtId="3" fontId="0" fillId="10" borderId="35" xfId="0" applyNumberFormat="1" applyFill="1" applyBorder="1"/>
    <xf numFmtId="3" fontId="12" fillId="10" borderId="0" xfId="19" applyNumberFormat="1" applyFont="1" applyFill="1" applyBorder="1"/>
    <xf numFmtId="3" fontId="12" fillId="10" borderId="27" xfId="19" applyNumberFormat="1" applyFont="1" applyFill="1" applyBorder="1"/>
    <xf numFmtId="0" fontId="9" fillId="0" borderId="48" xfId="0" applyFont="1" applyBorder="1"/>
    <xf numFmtId="9" fontId="20" fillId="0" borderId="0" xfId="0" applyNumberFormat="1" applyFont="1"/>
    <xf numFmtId="9" fontId="27" fillId="7" borderId="0" xfId="0" applyNumberFormat="1" applyFont="1" applyFill="1"/>
    <xf numFmtId="10" fontId="27" fillId="7" borderId="0" xfId="0" applyNumberFormat="1" applyFont="1" applyFill="1"/>
    <xf numFmtId="0" fontId="9" fillId="0" borderId="27" xfId="0" applyFont="1" applyBorder="1" applyAlignment="1">
      <alignment horizontal="left"/>
    </xf>
    <xf numFmtId="10" fontId="27" fillId="7" borderId="1" xfId="0" applyNumberFormat="1" applyFont="1" applyFill="1" applyBorder="1"/>
    <xf numFmtId="0" fontId="9" fillId="0" borderId="48" xfId="0" applyFont="1" applyBorder="1" applyAlignment="1">
      <alignment horizontal="left" indent="1"/>
    </xf>
    <xf numFmtId="10" fontId="9" fillId="0" borderId="0" xfId="0" applyNumberFormat="1" applyFont="1"/>
    <xf numFmtId="10" fontId="9" fillId="0" borderId="1" xfId="0" applyNumberFormat="1" applyFont="1" applyBorder="1"/>
    <xf numFmtId="9" fontId="9" fillId="0" borderId="1" xfId="0" applyNumberFormat="1" applyFont="1" applyBorder="1"/>
    <xf numFmtId="3" fontId="0" fillId="0" borderId="45" xfId="0" applyNumberFormat="1" applyBorder="1"/>
    <xf numFmtId="0" fontId="0" fillId="0" borderId="34" xfId="0" applyBorder="1"/>
    <xf numFmtId="9" fontId="20" fillId="0" borderId="0" xfId="4" applyFont="1" applyFill="1"/>
    <xf numFmtId="0" fontId="28" fillId="0" borderId="0" xfId="20" applyFont="1"/>
    <xf numFmtId="0" fontId="29" fillId="0" borderId="0" xfId="20" applyFont="1"/>
    <xf numFmtId="0" fontId="29" fillId="0" borderId="0" xfId="20" applyFont="1" applyAlignment="1">
      <alignment horizontal="center"/>
    </xf>
    <xf numFmtId="0" fontId="29" fillId="0" borderId="0" xfId="20" applyFont="1" applyAlignment="1">
      <alignment horizontal="right"/>
    </xf>
    <xf numFmtId="0" fontId="28" fillId="0" borderId="0" xfId="20" applyFont="1" applyAlignment="1">
      <alignment horizontal="right"/>
    </xf>
    <xf numFmtId="3" fontId="30" fillId="12" borderId="0" xfId="20" applyNumberFormat="1" applyFont="1" applyFill="1" applyAlignment="1">
      <alignment vertical="center"/>
    </xf>
    <xf numFmtId="0" fontId="30" fillId="12" borderId="0" xfId="20" applyFont="1" applyFill="1" applyAlignment="1">
      <alignment vertical="center"/>
    </xf>
    <xf numFmtId="3" fontId="30" fillId="12" borderId="0" xfId="20" applyNumberFormat="1" applyFont="1" applyFill="1" applyAlignment="1">
      <alignment horizontal="right" vertical="center"/>
    </xf>
    <xf numFmtId="0" fontId="29" fillId="13" borderId="0" xfId="20" applyFont="1" applyFill="1"/>
    <xf numFmtId="0" fontId="29" fillId="13" borderId="0" xfId="20" applyFont="1" applyFill="1" applyAlignment="1">
      <alignment horizontal="center" vertical="center"/>
    </xf>
    <xf numFmtId="169" fontId="31" fillId="13" borderId="52" xfId="20" applyNumberFormat="1" applyFont="1" applyFill="1" applyBorder="1" applyAlignment="1">
      <alignment horizontal="right" vertical="center"/>
    </xf>
    <xf numFmtId="0" fontId="29" fillId="0" borderId="0" xfId="20" applyFont="1" applyAlignment="1">
      <alignment vertical="center"/>
    </xf>
    <xf numFmtId="3" fontId="29" fillId="0" borderId="0" xfId="20" applyNumberFormat="1" applyFont="1" applyAlignment="1">
      <alignment horizontal="right" vertical="center"/>
    </xf>
    <xf numFmtId="173" fontId="29" fillId="0" borderId="0" xfId="20" applyNumberFormat="1" applyFont="1" applyAlignment="1">
      <alignment horizontal="right"/>
    </xf>
    <xf numFmtId="0" fontId="29" fillId="0" borderId="1" xfId="20" applyFont="1" applyBorder="1" applyAlignment="1">
      <alignment horizontal="left"/>
    </xf>
    <xf numFmtId="9" fontId="29" fillId="0" borderId="1" xfId="21" applyFont="1" applyBorder="1" applyAlignment="1">
      <alignment horizontal="right"/>
    </xf>
    <xf numFmtId="49" fontId="31" fillId="13" borderId="52" xfId="22" applyNumberFormat="1" applyFont="1" applyFill="1" applyBorder="1" applyAlignment="1">
      <alignment horizontal="right" vertical="center"/>
    </xf>
    <xf numFmtId="0" fontId="29" fillId="13" borderId="1" xfId="20" applyFont="1" applyFill="1" applyBorder="1"/>
    <xf numFmtId="0" fontId="29" fillId="13" borderId="1" xfId="20" applyFont="1" applyFill="1" applyBorder="1" applyAlignment="1">
      <alignment horizontal="center" vertical="center"/>
    </xf>
    <xf numFmtId="49" fontId="31" fillId="13" borderId="53" xfId="20" applyNumberFormat="1" applyFont="1" applyFill="1" applyBorder="1" applyAlignment="1">
      <alignment horizontal="right" vertical="center"/>
    </xf>
    <xf numFmtId="173" fontId="28" fillId="0" borderId="0" xfId="20" applyNumberFormat="1" applyFont="1" applyAlignment="1">
      <alignment horizontal="right"/>
    </xf>
    <xf numFmtId="0" fontId="32" fillId="0" borderId="0" xfId="20" applyFont="1"/>
    <xf numFmtId="0" fontId="30" fillId="12" borderId="0" xfId="20" applyFont="1" applyFill="1" applyAlignment="1">
      <alignment horizontal="right" vertical="center"/>
    </xf>
    <xf numFmtId="14" fontId="33" fillId="0" borderId="0" xfId="20" applyNumberFormat="1" applyFont="1" applyAlignment="1">
      <alignment horizontal="center" vertical="center"/>
    </xf>
    <xf numFmtId="0" fontId="33" fillId="0" borderId="0" xfId="20" applyFont="1" applyAlignment="1">
      <alignment horizontal="right" vertical="center"/>
    </xf>
    <xf numFmtId="14" fontId="29" fillId="0" borderId="0" xfId="20" applyNumberFormat="1" applyFont="1" applyAlignment="1">
      <alignment horizontal="right"/>
    </xf>
    <xf numFmtId="3" fontId="29" fillId="13" borderId="0" xfId="20" applyNumberFormat="1" applyFont="1" applyFill="1" applyAlignment="1">
      <alignment vertical="center"/>
    </xf>
    <xf numFmtId="3" fontId="34" fillId="13" borderId="0" xfId="20" applyNumberFormat="1" applyFont="1" applyFill="1" applyAlignment="1">
      <alignment vertical="center"/>
    </xf>
    <xf numFmtId="0" fontId="34" fillId="13" borderId="0" xfId="20" applyFont="1" applyFill="1" applyAlignment="1">
      <alignment vertical="center"/>
    </xf>
    <xf numFmtId="169" fontId="31" fillId="13" borderId="52" xfId="20" applyNumberFormat="1" applyFont="1" applyFill="1" applyBorder="1" applyAlignment="1">
      <alignment vertical="center"/>
    </xf>
    <xf numFmtId="3" fontId="31" fillId="13" borderId="52" xfId="20" applyNumberFormat="1" applyFont="1" applyFill="1" applyBorder="1" applyAlignment="1">
      <alignment vertical="center"/>
    </xf>
    <xf numFmtId="14" fontId="29" fillId="0" borderId="0" xfId="20" applyNumberFormat="1" applyFont="1" applyAlignment="1">
      <alignment horizontal="center"/>
    </xf>
    <xf numFmtId="0" fontId="29" fillId="13" borderId="0" xfId="20" applyFont="1" applyFill="1" applyAlignment="1">
      <alignment vertical="center"/>
    </xf>
    <xf numFmtId="0" fontId="29" fillId="13" borderId="1" xfId="20" applyFont="1" applyFill="1" applyBorder="1" applyAlignment="1">
      <alignment vertical="center"/>
    </xf>
    <xf numFmtId="9" fontId="31" fillId="13" borderId="53" xfId="21" applyFont="1" applyFill="1" applyBorder="1" applyAlignment="1">
      <alignment vertical="center"/>
    </xf>
    <xf numFmtId="0" fontId="34" fillId="0" borderId="0" xfId="20" applyFont="1"/>
    <xf numFmtId="0" fontId="33" fillId="0" borderId="0" xfId="20" applyFont="1" applyAlignment="1">
      <alignment horizontal="center" vertical="center"/>
    </xf>
    <xf numFmtId="10" fontId="29" fillId="0" borderId="0" xfId="21" applyNumberFormat="1" applyFont="1" applyAlignment="1">
      <alignment horizontal="right"/>
    </xf>
    <xf numFmtId="3" fontId="30" fillId="12" borderId="54" xfId="20" applyNumberFormat="1" applyFont="1" applyFill="1" applyBorder="1" applyAlignment="1">
      <alignment horizontal="center" vertical="center"/>
    </xf>
    <xf numFmtId="3" fontId="30" fillId="12" borderId="0" xfId="20" applyNumberFormat="1" applyFont="1" applyFill="1" applyAlignment="1">
      <alignment horizontal="center" vertical="center"/>
    </xf>
    <xf numFmtId="0" fontId="28" fillId="0" borderId="0" xfId="20" applyFont="1" applyAlignment="1">
      <alignment vertical="center"/>
    </xf>
    <xf numFmtId="0" fontId="28" fillId="0" borderId="0" xfId="20" applyFont="1" applyAlignment="1">
      <alignment wrapText="1"/>
    </xf>
    <xf numFmtId="3" fontId="30" fillId="12" borderId="0" xfId="20" applyNumberFormat="1" applyFont="1" applyFill="1" applyAlignment="1">
      <alignment horizontal="right"/>
    </xf>
    <xf numFmtId="0" fontId="30" fillId="12" borderId="0" xfId="20" applyFont="1" applyFill="1" applyAlignment="1">
      <alignment horizontal="right"/>
    </xf>
    <xf numFmtId="3" fontId="30" fillId="12" borderId="0" xfId="20" applyNumberFormat="1" applyFont="1" applyFill="1" applyAlignment="1">
      <alignment horizontal="right" wrapText="1"/>
    </xf>
    <xf numFmtId="2" fontId="34" fillId="0" borderId="0" xfId="20" applyNumberFormat="1" applyFont="1" applyAlignment="1">
      <alignment horizontal="right" vertical="center" indent="2"/>
    </xf>
    <xf numFmtId="3" fontId="34" fillId="0" borderId="0" xfId="20" applyNumberFormat="1" applyFont="1" applyAlignment="1">
      <alignment horizontal="right" vertical="center"/>
    </xf>
    <xf numFmtId="0" fontId="34" fillId="0" borderId="0" xfId="20" applyFont="1" applyAlignment="1">
      <alignment horizontal="right" vertical="center" indent="2"/>
    </xf>
    <xf numFmtId="3" fontId="34" fillId="0" borderId="55" xfId="20" applyNumberFormat="1" applyFont="1" applyBorder="1" applyAlignment="1">
      <alignment horizontal="right" vertical="center"/>
    </xf>
    <xf numFmtId="3" fontId="29" fillId="13" borderId="56" xfId="20" applyNumberFormat="1" applyFont="1" applyFill="1" applyBorder="1" applyAlignment="1">
      <alignment vertical="center"/>
    </xf>
    <xf numFmtId="3" fontId="29" fillId="13" borderId="56" xfId="20" applyNumberFormat="1" applyFont="1" applyFill="1" applyBorder="1" applyAlignment="1">
      <alignment horizontal="right" vertical="center"/>
    </xf>
    <xf numFmtId="0" fontId="29" fillId="13" borderId="56" xfId="20" applyFont="1" applyFill="1" applyBorder="1" applyAlignment="1">
      <alignment horizontal="right" vertical="center"/>
    </xf>
    <xf numFmtId="3" fontId="29" fillId="13" borderId="57" xfId="20" applyNumberFormat="1" applyFont="1" applyFill="1" applyBorder="1" applyAlignment="1">
      <alignment vertical="center"/>
    </xf>
    <xf numFmtId="3" fontId="29" fillId="13" borderId="57" xfId="20" applyNumberFormat="1" applyFont="1" applyFill="1" applyBorder="1" applyAlignment="1">
      <alignment horizontal="right" vertical="center"/>
    </xf>
    <xf numFmtId="0" fontId="29" fillId="13" borderId="57" xfId="20" applyFont="1" applyFill="1" applyBorder="1" applyAlignment="1">
      <alignment horizontal="right" vertical="center"/>
    </xf>
    <xf numFmtId="0" fontId="32" fillId="13" borderId="0" xfId="20" applyFont="1" applyFill="1" applyAlignment="1">
      <alignment horizontal="left" vertical="center"/>
    </xf>
    <xf numFmtId="0" fontId="32" fillId="13" borderId="0" xfId="20" applyFont="1" applyFill="1" applyAlignment="1">
      <alignment horizontal="right" vertical="center"/>
    </xf>
    <xf numFmtId="3" fontId="30" fillId="12" borderId="0" xfId="20" applyNumberFormat="1" applyFont="1" applyFill="1" applyAlignment="1">
      <alignment horizontal="left" vertical="center"/>
    </xf>
    <xf numFmtId="3" fontId="30" fillId="12" borderId="0" xfId="20" applyNumberFormat="1" applyFont="1" applyFill="1" applyAlignment="1">
      <alignment horizontal="left" vertical="top"/>
    </xf>
    <xf numFmtId="3" fontId="30" fillId="12" borderId="0" xfId="20" applyNumberFormat="1" applyFont="1" applyFill="1" applyAlignment="1">
      <alignment horizontal="right" vertical="center" wrapText="1"/>
    </xf>
    <xf numFmtId="3" fontId="30" fillId="12" borderId="0" xfId="20" applyNumberFormat="1" applyFont="1" applyFill="1" applyAlignment="1">
      <alignment horizontal="right" vertical="top"/>
    </xf>
    <xf numFmtId="3" fontId="34" fillId="13" borderId="55" xfId="20" applyNumberFormat="1" applyFont="1" applyFill="1" applyBorder="1" applyAlignment="1">
      <alignment horizontal="left" vertical="center"/>
    </xf>
    <xf numFmtId="3" fontId="34" fillId="13" borderId="55" xfId="20" applyNumberFormat="1" applyFont="1" applyFill="1" applyBorder="1" applyAlignment="1">
      <alignment horizontal="right" vertical="center"/>
    </xf>
    <xf numFmtId="9" fontId="34" fillId="13" borderId="55" xfId="21" applyFont="1" applyFill="1" applyBorder="1" applyAlignment="1">
      <alignment horizontal="right" vertical="center"/>
    </xf>
    <xf numFmtId="0" fontId="29" fillId="13" borderId="0" xfId="20" applyFont="1" applyFill="1" applyAlignment="1">
      <alignment horizontal="right"/>
    </xf>
    <xf numFmtId="1" fontId="29" fillId="13" borderId="0" xfId="20" applyNumberFormat="1" applyFont="1" applyFill="1"/>
    <xf numFmtId="9" fontId="29" fillId="13" borderId="0" xfId="21" applyFont="1" applyFill="1" applyAlignment="1">
      <alignment vertical="center"/>
    </xf>
    <xf numFmtId="9" fontId="29" fillId="13" borderId="0" xfId="21" applyFont="1" applyFill="1" applyAlignment="1">
      <alignment horizontal="right" wrapText="1"/>
    </xf>
    <xf numFmtId="0" fontId="29" fillId="13" borderId="55" xfId="20" applyFont="1" applyFill="1" applyBorder="1" applyAlignment="1">
      <alignment horizontal="right"/>
    </xf>
    <xf numFmtId="0" fontId="29" fillId="0" borderId="55" xfId="20" applyFont="1" applyBorder="1"/>
    <xf numFmtId="0" fontId="29" fillId="13" borderId="55" xfId="20" applyFont="1" applyFill="1" applyBorder="1" applyAlignment="1">
      <alignment vertical="center"/>
    </xf>
    <xf numFmtId="3" fontId="28" fillId="0" borderId="0" xfId="20" applyNumberFormat="1" applyFont="1"/>
    <xf numFmtId="0" fontId="28" fillId="13" borderId="0" xfId="20" applyFont="1" applyFill="1" applyAlignment="1">
      <alignment vertical="center"/>
    </xf>
    <xf numFmtId="0" fontId="28" fillId="13" borderId="0" xfId="20" applyFont="1" applyFill="1"/>
    <xf numFmtId="3" fontId="35" fillId="13" borderId="0" xfId="20" applyNumberFormat="1" applyFont="1" applyFill="1" applyAlignment="1">
      <alignment horizontal="centerContinuous" vertical="center"/>
    </xf>
    <xf numFmtId="3" fontId="32" fillId="13" borderId="0" xfId="20" applyNumberFormat="1" applyFont="1" applyFill="1" applyAlignment="1">
      <alignment horizontal="right"/>
    </xf>
    <xf numFmtId="0" fontId="29" fillId="13" borderId="0" xfId="20" applyFont="1" applyFill="1" applyAlignment="1">
      <alignment horizontal="center"/>
    </xf>
    <xf numFmtId="3" fontId="12" fillId="0" borderId="45" xfId="0" applyNumberFormat="1" applyFont="1" applyBorder="1"/>
    <xf numFmtId="3" fontId="12" fillId="0" borderId="33" xfId="0" applyNumberFormat="1" applyFont="1" applyBorder="1"/>
    <xf numFmtId="174" fontId="0" fillId="0" borderId="0" xfId="26" applyNumberFormat="1" applyFont="1"/>
    <xf numFmtId="0" fontId="0" fillId="0" borderId="2" xfId="0" applyBorder="1"/>
    <xf numFmtId="0" fontId="8" fillId="0" borderId="33" xfId="0" applyFont="1" applyBorder="1" applyAlignment="1">
      <alignment horizontal="center"/>
    </xf>
    <xf numFmtId="3" fontId="8" fillId="0" borderId="2" xfId="0" applyNumberFormat="1" applyFont="1" applyBorder="1"/>
    <xf numFmtId="0" fontId="8" fillId="2" borderId="58" xfId="0" applyFont="1" applyFill="1" applyBorder="1"/>
    <xf numFmtId="0" fontId="0" fillId="7" borderId="26" xfId="0" applyFill="1" applyBorder="1"/>
    <xf numFmtId="0" fontId="0" fillId="0" borderId="35" xfId="0" applyBorder="1"/>
    <xf numFmtId="0" fontId="12" fillId="10" borderId="4" xfId="19" applyNumberFormat="1" applyFont="1" applyFill="1" applyBorder="1"/>
    <xf numFmtId="0" fontId="8" fillId="2" borderId="26" xfId="0" applyFont="1" applyFill="1" applyBorder="1" applyAlignment="1">
      <alignment horizontal="center"/>
    </xf>
    <xf numFmtId="14" fontId="8" fillId="2" borderId="0" xfId="0" applyNumberFormat="1" applyFont="1" applyFill="1" applyAlignment="1">
      <alignment horizontal="center"/>
    </xf>
    <xf numFmtId="0" fontId="9" fillId="0" borderId="31" xfId="0" applyFont="1" applyBorder="1"/>
    <xf numFmtId="9" fontId="9" fillId="0" borderId="1" xfId="4" applyFont="1" applyBorder="1"/>
    <xf numFmtId="14" fontId="8" fillId="0" borderId="0" xfId="0" applyNumberFormat="1" applyFont="1"/>
    <xf numFmtId="0" fontId="0" fillId="7" borderId="0" xfId="0" applyFill="1"/>
    <xf numFmtId="0" fontId="0" fillId="0" borderId="33" xfId="0" applyBorder="1"/>
    <xf numFmtId="14" fontId="8" fillId="2" borderId="45" xfId="0" applyNumberFormat="1" applyFont="1" applyFill="1" applyBorder="1" applyAlignment="1">
      <alignment horizontal="center"/>
    </xf>
    <xf numFmtId="10" fontId="27" fillId="7" borderId="45" xfId="0" applyNumberFormat="1" applyFont="1" applyFill="1" applyBorder="1"/>
    <xf numFmtId="0" fontId="0" fillId="0" borderId="44" xfId="0" applyBorder="1"/>
    <xf numFmtId="14" fontId="8" fillId="0" borderId="33" xfId="0" applyNumberFormat="1" applyFont="1" applyBorder="1"/>
    <xf numFmtId="3" fontId="8" fillId="0" borderId="44" xfId="0" applyNumberFormat="1" applyFont="1" applyBorder="1"/>
    <xf numFmtId="3" fontId="8" fillId="0" borderId="45" xfId="0" applyNumberFormat="1" applyFont="1" applyBorder="1"/>
    <xf numFmtId="0" fontId="0" fillId="0" borderId="45" xfId="0" applyBorder="1"/>
    <xf numFmtId="0" fontId="0" fillId="7" borderId="58" xfId="0" applyFill="1" applyBorder="1"/>
    <xf numFmtId="9" fontId="27" fillId="7" borderId="45" xfId="0" applyNumberFormat="1" applyFont="1" applyFill="1" applyBorder="1"/>
    <xf numFmtId="9" fontId="9" fillId="0" borderId="45" xfId="0" applyNumberFormat="1" applyFont="1" applyBorder="1"/>
    <xf numFmtId="3" fontId="0" fillId="0" borderId="33" xfId="0" applyNumberFormat="1" applyBorder="1"/>
    <xf numFmtId="3" fontId="8" fillId="0" borderId="59" xfId="0" applyNumberFormat="1" applyFont="1" applyBorder="1"/>
    <xf numFmtId="0" fontId="0" fillId="0" borderId="59" xfId="0" applyBorder="1"/>
    <xf numFmtId="9" fontId="20" fillId="0" borderId="45" xfId="0" applyNumberFormat="1" applyFont="1" applyBorder="1"/>
    <xf numFmtId="3" fontId="0" fillId="9" borderId="45" xfId="0" applyNumberFormat="1" applyFill="1" applyBorder="1"/>
    <xf numFmtId="3" fontId="0" fillId="10" borderId="45" xfId="0" applyNumberFormat="1" applyFill="1" applyBorder="1"/>
    <xf numFmtId="9" fontId="9" fillId="0" borderId="33" xfId="4" applyFont="1" applyBorder="1"/>
    <xf numFmtId="3" fontId="12" fillId="10" borderId="45" xfId="19" applyNumberFormat="1" applyFont="1" applyFill="1" applyBorder="1"/>
    <xf numFmtId="3" fontId="12" fillId="10" borderId="59" xfId="19" applyNumberFormat="1" applyFont="1" applyFill="1" applyBorder="1"/>
    <xf numFmtId="3" fontId="0" fillId="11" borderId="0" xfId="0" applyNumberFormat="1" applyFill="1"/>
    <xf numFmtId="3" fontId="0" fillId="10" borderId="59" xfId="0" applyNumberFormat="1" applyFill="1" applyBorder="1"/>
    <xf numFmtId="0" fontId="0" fillId="7" borderId="35" xfId="0" applyFill="1" applyBorder="1"/>
    <xf numFmtId="0" fontId="0" fillId="7" borderId="59" xfId="0" applyFill="1" applyBorder="1"/>
    <xf numFmtId="0" fontId="0" fillId="0" borderId="60" xfId="0" applyBorder="1"/>
    <xf numFmtId="0" fontId="0" fillId="0" borderId="61" xfId="0" applyBorder="1"/>
    <xf numFmtId="14" fontId="8" fillId="2" borderId="2" xfId="0" applyNumberFormat="1" applyFont="1" applyFill="1" applyBorder="1" applyAlignment="1">
      <alignment horizontal="center"/>
    </xf>
    <xf numFmtId="174" fontId="0" fillId="10" borderId="45" xfId="26" applyNumberFormat="1" applyFont="1" applyFill="1" applyBorder="1"/>
    <xf numFmtId="10" fontId="11" fillId="10" borderId="45" xfId="19" applyNumberFormat="1" applyFont="1" applyFill="1" applyBorder="1"/>
    <xf numFmtId="174" fontId="0" fillId="10" borderId="0" xfId="26" applyNumberFormat="1" applyFont="1" applyFill="1" applyBorder="1"/>
    <xf numFmtId="0" fontId="12" fillId="10" borderId="22" xfId="19" applyNumberFormat="1" applyFont="1" applyFill="1" applyBorder="1"/>
    <xf numFmtId="3" fontId="12" fillId="10" borderId="2" xfId="19" applyNumberFormat="1" applyFont="1" applyFill="1" applyBorder="1"/>
    <xf numFmtId="0" fontId="12" fillId="10" borderId="5" xfId="19" applyNumberFormat="1" applyFont="1" applyFill="1" applyBorder="1"/>
    <xf numFmtId="0" fontId="12" fillId="10" borderId="33" xfId="19" applyFont="1" applyFill="1" applyBorder="1"/>
    <xf numFmtId="3" fontId="12" fillId="10" borderId="1" xfId="19" applyNumberFormat="1" applyFont="1" applyFill="1" applyBorder="1"/>
    <xf numFmtId="10" fontId="11" fillId="7" borderId="44" xfId="19" applyNumberFormat="1" applyFont="1" applyFill="1" applyBorder="1"/>
    <xf numFmtId="10" fontId="11" fillId="10" borderId="33" xfId="19" applyNumberFormat="1" applyFont="1" applyFill="1" applyBorder="1"/>
    <xf numFmtId="174" fontId="0" fillId="10" borderId="1" xfId="26" applyNumberFormat="1" applyFont="1" applyFill="1" applyBorder="1"/>
    <xf numFmtId="0" fontId="12" fillId="10" borderId="62" xfId="19" applyNumberFormat="1" applyFont="1" applyFill="1" applyBorder="1"/>
    <xf numFmtId="9" fontId="11" fillId="10" borderId="44" xfId="19" applyNumberFormat="1" applyFont="1" applyFill="1" applyBorder="1"/>
    <xf numFmtId="3" fontId="12" fillId="10" borderId="44" xfId="19" applyNumberFormat="1" applyFont="1" applyFill="1" applyBorder="1"/>
    <xf numFmtId="3" fontId="12" fillId="10" borderId="33" xfId="19" applyNumberFormat="1" applyFont="1" applyFill="1" applyBorder="1"/>
    <xf numFmtId="174" fontId="0" fillId="10" borderId="33" xfId="26" applyNumberFormat="1" applyFont="1" applyFill="1" applyBorder="1"/>
    <xf numFmtId="3" fontId="26" fillId="7" borderId="61" xfId="19" applyNumberFormat="1" applyFont="1" applyFill="1" applyBorder="1"/>
    <xf numFmtId="3" fontId="26" fillId="7" borderId="1" xfId="19" applyNumberFormat="1" applyFont="1" applyFill="1" applyBorder="1"/>
    <xf numFmtId="3" fontId="11" fillId="7" borderId="61" xfId="19" applyNumberFormat="1" applyFont="1" applyFill="1" applyBorder="1"/>
    <xf numFmtId="3" fontId="26" fillId="7" borderId="35" xfId="19" applyNumberFormat="1" applyFont="1" applyFill="1" applyBorder="1"/>
    <xf numFmtId="3" fontId="26" fillId="7" borderId="0" xfId="19" applyNumberFormat="1" applyFont="1" applyFill="1" applyBorder="1"/>
    <xf numFmtId="3" fontId="11" fillId="7" borderId="1" xfId="19" applyNumberFormat="1" applyFont="1" applyFill="1" applyBorder="1"/>
    <xf numFmtId="164" fontId="11" fillId="7" borderId="0" xfId="0" applyNumberFormat="1" applyFont="1" applyFill="1"/>
    <xf numFmtId="9" fontId="11" fillId="7" borderId="1" xfId="0" applyNumberFormat="1" applyFont="1" applyFill="1" applyBorder="1"/>
    <xf numFmtId="0" fontId="0" fillId="7" borderId="37" xfId="0" applyFill="1" applyBorder="1"/>
    <xf numFmtId="0" fontId="0" fillId="9" borderId="0" xfId="0" applyFill="1"/>
    <xf numFmtId="0" fontId="0" fillId="10" borderId="0" xfId="0" applyFill="1"/>
    <xf numFmtId="0" fontId="9" fillId="0" borderId="1" xfId="0" applyFont="1" applyBorder="1"/>
    <xf numFmtId="0" fontId="12" fillId="10" borderId="44" xfId="19" applyFont="1" applyFill="1" applyBorder="1"/>
    <xf numFmtId="10" fontId="8" fillId="10" borderId="59" xfId="4" applyNumberFormat="1" applyFont="1" applyFill="1" applyBorder="1"/>
    <xf numFmtId="10" fontId="27" fillId="7" borderId="33" xfId="0" applyNumberFormat="1" applyFont="1" applyFill="1" applyBorder="1"/>
    <xf numFmtId="0" fontId="0" fillId="7" borderId="63" xfId="0" applyFill="1" applyBorder="1"/>
    <xf numFmtId="3" fontId="13" fillId="0" borderId="45" xfId="0" applyNumberFormat="1" applyFont="1" applyBorder="1"/>
    <xf numFmtId="3" fontId="13" fillId="0" borderId="59" xfId="0" applyNumberFormat="1" applyFont="1" applyBorder="1"/>
    <xf numFmtId="9" fontId="9" fillId="0" borderId="33" xfId="0" applyNumberFormat="1" applyFont="1" applyBorder="1"/>
    <xf numFmtId="10" fontId="8" fillId="0" borderId="45" xfId="4" applyNumberFormat="1" applyFont="1" applyBorder="1"/>
    <xf numFmtId="164" fontId="11" fillId="7" borderId="33" xfId="19" applyNumberFormat="1" applyFont="1" applyFill="1" applyBorder="1"/>
    <xf numFmtId="10" fontId="11" fillId="7" borderId="45" xfId="19" applyNumberFormat="1" applyFont="1" applyFill="1" applyBorder="1"/>
    <xf numFmtId="0" fontId="28" fillId="0" borderId="0" xfId="27" applyFont="1"/>
    <xf numFmtId="0" fontId="29" fillId="0" borderId="0" xfId="27" applyFont="1"/>
    <xf numFmtId="0" fontId="29" fillId="0" borderId="0" xfId="27" applyFont="1" applyAlignment="1">
      <alignment horizontal="center"/>
    </xf>
    <xf numFmtId="0" fontId="29" fillId="0" borderId="0" xfId="27" applyFont="1" applyAlignment="1">
      <alignment horizontal="right"/>
    </xf>
    <xf numFmtId="0" fontId="28" fillId="0" borderId="0" xfId="27" applyFont="1" applyAlignment="1">
      <alignment horizontal="right"/>
    </xf>
    <xf numFmtId="3" fontId="30" fillId="12" borderId="0" xfId="27" applyNumberFormat="1" applyFont="1" applyFill="1" applyAlignment="1">
      <alignment vertical="center"/>
    </xf>
    <xf numFmtId="0" fontId="30" fillId="12" borderId="0" xfId="27" applyFont="1" applyFill="1" applyAlignment="1">
      <alignment vertical="center"/>
    </xf>
    <xf numFmtId="3" fontId="30" fillId="12" borderId="0" xfId="27" applyNumberFormat="1" applyFont="1" applyFill="1" applyAlignment="1">
      <alignment horizontal="right" vertical="center"/>
    </xf>
    <xf numFmtId="0" fontId="29" fillId="13" borderId="0" xfId="27" applyFont="1" applyFill="1"/>
    <xf numFmtId="0" fontId="29" fillId="13" borderId="0" xfId="27" applyFont="1" applyFill="1" applyAlignment="1">
      <alignment horizontal="center" vertical="center"/>
    </xf>
    <xf numFmtId="169" fontId="31" fillId="13" borderId="52" xfId="27" applyNumberFormat="1" applyFont="1" applyFill="1" applyBorder="1" applyAlignment="1">
      <alignment horizontal="right" vertical="center"/>
    </xf>
    <xf numFmtId="0" fontId="29" fillId="0" borderId="0" xfId="27" applyFont="1" applyAlignment="1">
      <alignment vertical="center"/>
    </xf>
    <xf numFmtId="3" fontId="29" fillId="0" borderId="0" xfId="27" applyNumberFormat="1" applyFont="1" applyAlignment="1">
      <alignment horizontal="right" vertical="center"/>
    </xf>
    <xf numFmtId="173" fontId="29" fillId="0" borderId="0" xfId="27" applyNumberFormat="1" applyFont="1" applyAlignment="1">
      <alignment horizontal="right"/>
    </xf>
    <xf numFmtId="49" fontId="31" fillId="13" borderId="52" xfId="28" applyNumberFormat="1" applyFont="1" applyFill="1" applyBorder="1" applyAlignment="1">
      <alignment horizontal="right" vertical="center"/>
    </xf>
    <xf numFmtId="0" fontId="29" fillId="13" borderId="1" xfId="27" applyFont="1" applyFill="1" applyBorder="1"/>
    <xf numFmtId="0" fontId="29" fillId="13" borderId="1" xfId="27" applyFont="1" applyFill="1" applyBorder="1" applyAlignment="1">
      <alignment horizontal="center" vertical="center"/>
    </xf>
    <xf numFmtId="49" fontId="31" fillId="13" borderId="53" xfId="27" applyNumberFormat="1" applyFont="1" applyFill="1" applyBorder="1" applyAlignment="1">
      <alignment horizontal="right" vertical="center"/>
    </xf>
    <xf numFmtId="0" fontId="29" fillId="0" borderId="1" xfId="27" applyFont="1" applyBorder="1" applyAlignment="1">
      <alignment horizontal="left"/>
    </xf>
    <xf numFmtId="9" fontId="29" fillId="0" borderId="1" xfId="29" applyFont="1" applyBorder="1" applyAlignment="1">
      <alignment horizontal="right"/>
    </xf>
    <xf numFmtId="173" fontId="28" fillId="0" borderId="0" xfId="27" applyNumberFormat="1" applyFont="1" applyAlignment="1">
      <alignment horizontal="right"/>
    </xf>
    <xf numFmtId="0" fontId="32" fillId="0" borderId="0" xfId="27" applyFont="1"/>
    <xf numFmtId="0" fontId="30" fillId="12" borderId="0" xfId="27" applyFont="1" applyFill="1" applyAlignment="1">
      <alignment horizontal="right" vertical="center"/>
    </xf>
    <xf numFmtId="14" fontId="33" fillId="0" borderId="0" xfId="27" applyNumberFormat="1" applyFont="1" applyAlignment="1">
      <alignment horizontal="center" vertical="center"/>
    </xf>
    <xf numFmtId="0" fontId="33" fillId="0" borderId="0" xfId="27" applyFont="1" applyAlignment="1">
      <alignment horizontal="right" vertical="center"/>
    </xf>
    <xf numFmtId="14" fontId="29" fillId="0" borderId="0" xfId="27" applyNumberFormat="1" applyFont="1" applyAlignment="1">
      <alignment horizontal="right"/>
    </xf>
    <xf numFmtId="3" fontId="29" fillId="13" borderId="0" xfId="27" applyNumberFormat="1" applyFont="1" applyFill="1" applyAlignment="1">
      <alignment vertical="center"/>
    </xf>
    <xf numFmtId="3" fontId="34" fillId="13" borderId="0" xfId="27" applyNumberFormat="1" applyFont="1" applyFill="1" applyAlignment="1">
      <alignment vertical="center"/>
    </xf>
    <xf numFmtId="0" fontId="34" fillId="13" borderId="0" xfId="27" applyFont="1" applyFill="1" applyAlignment="1">
      <alignment vertical="center"/>
    </xf>
    <xf numFmtId="169" fontId="31" fillId="13" borderId="52" xfId="27" applyNumberFormat="1" applyFont="1" applyFill="1" applyBorder="1" applyAlignment="1">
      <alignment vertical="center"/>
    </xf>
    <xf numFmtId="3" fontId="28" fillId="0" borderId="0" xfId="27" applyNumberFormat="1" applyFont="1" applyAlignment="1">
      <alignment horizontal="right"/>
    </xf>
    <xf numFmtId="3" fontId="31" fillId="13" borderId="52" xfId="27" applyNumberFormat="1" applyFont="1" applyFill="1" applyBorder="1" applyAlignment="1">
      <alignment vertical="center"/>
    </xf>
    <xf numFmtId="14" fontId="29" fillId="0" borderId="0" xfId="27" applyNumberFormat="1" applyFont="1" applyAlignment="1">
      <alignment horizontal="center"/>
    </xf>
    <xf numFmtId="0" fontId="29" fillId="13" borderId="0" xfId="27" applyFont="1" applyFill="1" applyAlignment="1">
      <alignment vertical="center"/>
    </xf>
    <xf numFmtId="0" fontId="29" fillId="13" borderId="1" xfId="27" applyFont="1" applyFill="1" applyBorder="1" applyAlignment="1">
      <alignment vertical="center"/>
    </xf>
    <xf numFmtId="9" fontId="31" fillId="13" borderId="53" xfId="29" applyFont="1" applyFill="1" applyBorder="1" applyAlignment="1">
      <alignment vertical="center"/>
    </xf>
    <xf numFmtId="0" fontId="34" fillId="0" borderId="0" xfId="27" applyFont="1"/>
    <xf numFmtId="0" fontId="33" fillId="0" borderId="0" xfId="27" applyFont="1" applyAlignment="1">
      <alignment horizontal="center" vertical="center"/>
    </xf>
    <xf numFmtId="10" fontId="29" fillId="0" borderId="0" xfId="29" applyNumberFormat="1" applyFont="1" applyAlignment="1">
      <alignment horizontal="right"/>
    </xf>
    <xf numFmtId="3" fontId="30" fillId="12" borderId="54" xfId="27" applyNumberFormat="1" applyFont="1" applyFill="1" applyBorder="1" applyAlignment="1">
      <alignment horizontal="center" vertical="center"/>
    </xf>
    <xf numFmtId="3" fontId="30" fillId="12" borderId="0" xfId="27" applyNumberFormat="1" applyFont="1" applyFill="1" applyAlignment="1">
      <alignment horizontal="center" vertical="center"/>
    </xf>
    <xf numFmtId="0" fontId="28" fillId="0" borderId="0" xfId="27" applyFont="1" applyAlignment="1">
      <alignment vertical="center"/>
    </xf>
    <xf numFmtId="0" fontId="28" fillId="0" borderId="0" xfId="27" applyFont="1" applyAlignment="1">
      <alignment wrapText="1"/>
    </xf>
    <xf numFmtId="3" fontId="30" fillId="12" borderId="0" xfId="27" applyNumberFormat="1" applyFont="1" applyFill="1" applyAlignment="1">
      <alignment horizontal="right"/>
    </xf>
    <xf numFmtId="0" fontId="30" fillId="12" borderId="0" xfId="27" applyFont="1" applyFill="1" applyAlignment="1">
      <alignment horizontal="right"/>
    </xf>
    <xf numFmtId="3" fontId="30" fillId="12" borderId="0" xfId="27" applyNumberFormat="1" applyFont="1" applyFill="1" applyAlignment="1">
      <alignment horizontal="right" wrapText="1"/>
    </xf>
    <xf numFmtId="2" fontId="34" fillId="0" borderId="0" xfId="27" applyNumberFormat="1" applyFont="1" applyAlignment="1">
      <alignment horizontal="right" vertical="center" indent="2"/>
    </xf>
    <xf numFmtId="3" fontId="34" fillId="0" borderId="0" xfId="27" applyNumberFormat="1" applyFont="1" applyAlignment="1">
      <alignment horizontal="right" vertical="center"/>
    </xf>
    <xf numFmtId="0" fontId="34" fillId="0" borderId="0" xfId="27" applyFont="1" applyAlignment="1">
      <alignment horizontal="right" vertical="center" indent="2"/>
    </xf>
    <xf numFmtId="3" fontId="34" fillId="0" borderId="55" xfId="27" applyNumberFormat="1" applyFont="1" applyBorder="1" applyAlignment="1">
      <alignment horizontal="right" vertical="center"/>
    </xf>
    <xf numFmtId="3" fontId="29" fillId="13" borderId="56" xfId="27" applyNumberFormat="1" applyFont="1" applyFill="1" applyBorder="1" applyAlignment="1">
      <alignment vertical="center"/>
    </xf>
    <xf numFmtId="3" fontId="29" fillId="13" borderId="56" xfId="27" applyNumberFormat="1" applyFont="1" applyFill="1" applyBorder="1" applyAlignment="1">
      <alignment horizontal="right" vertical="center"/>
    </xf>
    <xf numFmtId="0" fontId="29" fillId="13" borderId="56" xfId="27" applyFont="1" applyFill="1" applyBorder="1" applyAlignment="1">
      <alignment horizontal="right" vertical="center"/>
    </xf>
    <xf numFmtId="3" fontId="29" fillId="13" borderId="57" xfId="27" applyNumberFormat="1" applyFont="1" applyFill="1" applyBorder="1" applyAlignment="1">
      <alignment vertical="center"/>
    </xf>
    <xf numFmtId="3" fontId="29" fillId="13" borderId="57" xfId="27" applyNumberFormat="1" applyFont="1" applyFill="1" applyBorder="1" applyAlignment="1">
      <alignment horizontal="right" vertical="center"/>
    </xf>
    <xf numFmtId="0" fontId="29" fillId="13" borderId="57" xfId="27" applyFont="1" applyFill="1" applyBorder="1" applyAlignment="1">
      <alignment horizontal="right" vertical="center"/>
    </xf>
    <xf numFmtId="0" fontId="32" fillId="13" borderId="0" xfId="27" applyFont="1" applyFill="1" applyAlignment="1">
      <alignment horizontal="left" vertical="center"/>
    </xf>
    <xf numFmtId="0" fontId="32" fillId="13" borderId="0" xfId="27" applyFont="1" applyFill="1" applyAlignment="1">
      <alignment horizontal="right" vertical="center"/>
    </xf>
    <xf numFmtId="3" fontId="30" fillId="12" borderId="0" xfId="27" applyNumberFormat="1" applyFont="1" applyFill="1" applyAlignment="1">
      <alignment horizontal="left" vertical="center"/>
    </xf>
    <xf numFmtId="3" fontId="30" fillId="12" borderId="0" xfId="27" applyNumberFormat="1" applyFont="1" applyFill="1" applyAlignment="1">
      <alignment horizontal="left" vertical="top"/>
    </xf>
    <xf numFmtId="3" fontId="30" fillId="12" borderId="0" xfId="27" applyNumberFormat="1" applyFont="1" applyFill="1" applyAlignment="1">
      <alignment horizontal="right" vertical="center" wrapText="1"/>
    </xf>
    <xf numFmtId="3" fontId="30" fillId="12" borderId="0" xfId="27" applyNumberFormat="1" applyFont="1" applyFill="1" applyAlignment="1">
      <alignment horizontal="right" vertical="top"/>
    </xf>
    <xf numFmtId="3" fontId="34" fillId="13" borderId="55" xfId="27" applyNumberFormat="1" applyFont="1" applyFill="1" applyBorder="1" applyAlignment="1">
      <alignment horizontal="left" vertical="center"/>
    </xf>
    <xf numFmtId="3" fontId="34" fillId="13" borderId="55" xfId="27" applyNumberFormat="1" applyFont="1" applyFill="1" applyBorder="1" applyAlignment="1">
      <alignment horizontal="right" vertical="center"/>
    </xf>
    <xf numFmtId="9" fontId="34" fillId="13" borderId="55" xfId="29" applyFont="1" applyFill="1" applyBorder="1" applyAlignment="1">
      <alignment horizontal="right" vertical="center"/>
    </xf>
    <xf numFmtId="0" fontId="29" fillId="13" borderId="0" xfId="27" applyFont="1" applyFill="1" applyAlignment="1">
      <alignment horizontal="right"/>
    </xf>
    <xf numFmtId="1" fontId="29" fillId="13" borderId="0" xfId="27" applyNumberFormat="1" applyFont="1" applyFill="1"/>
    <xf numFmtId="9" fontId="29" fillId="13" borderId="0" xfId="29" applyFont="1" applyFill="1" applyAlignment="1">
      <alignment vertical="center"/>
    </xf>
    <xf numFmtId="9" fontId="29" fillId="13" borderId="0" xfId="29" applyFont="1" applyFill="1" applyAlignment="1">
      <alignment horizontal="right" wrapText="1"/>
    </xf>
    <xf numFmtId="0" fontId="29" fillId="13" borderId="55" xfId="27" applyFont="1" applyFill="1" applyBorder="1" applyAlignment="1">
      <alignment horizontal="right"/>
    </xf>
    <xf numFmtId="0" fontId="29" fillId="13" borderId="55" xfId="27" applyFont="1" applyFill="1" applyBorder="1" applyAlignment="1">
      <alignment vertical="center"/>
    </xf>
    <xf numFmtId="3" fontId="28" fillId="0" borderId="0" xfId="27" applyNumberFormat="1" applyFont="1"/>
    <xf numFmtId="0" fontId="28" fillId="13" borderId="0" xfId="27" applyFont="1" applyFill="1" applyAlignment="1">
      <alignment vertical="center"/>
    </xf>
    <xf numFmtId="0" fontId="28" fillId="13" borderId="0" xfId="27" applyFont="1" applyFill="1"/>
    <xf numFmtId="3" fontId="35" fillId="13" borderId="0" xfId="27" applyNumberFormat="1" applyFont="1" applyFill="1" applyAlignment="1">
      <alignment horizontal="centerContinuous" vertical="center"/>
    </xf>
    <xf numFmtId="3" fontId="32" fillId="13" borderId="0" xfId="27" applyNumberFormat="1" applyFont="1" applyFill="1" applyAlignment="1">
      <alignment horizontal="right"/>
    </xf>
    <xf numFmtId="0" fontId="29" fillId="13" borderId="0" xfId="27" applyFont="1" applyFill="1" applyAlignment="1">
      <alignment horizontal="center"/>
    </xf>
    <xf numFmtId="3" fontId="29" fillId="13" borderId="64" xfId="27" applyNumberFormat="1" applyFont="1" applyFill="1" applyBorder="1" applyAlignment="1">
      <alignment vertical="center"/>
    </xf>
    <xf numFmtId="3" fontId="29" fillId="13" borderId="64" xfId="27" applyNumberFormat="1" applyFont="1" applyFill="1" applyBorder="1" applyAlignment="1">
      <alignment horizontal="right" vertical="center"/>
    </xf>
    <xf numFmtId="0" fontId="29" fillId="13" borderId="64" xfId="27" applyFont="1" applyFill="1" applyBorder="1" applyAlignment="1">
      <alignment horizontal="right" vertical="center"/>
    </xf>
    <xf numFmtId="0" fontId="28" fillId="0" borderId="55" xfId="27" applyFont="1" applyBorder="1" applyAlignment="1">
      <alignment horizontal="right"/>
    </xf>
    <xf numFmtId="3" fontId="34" fillId="0" borderId="0" xfId="27" applyNumberFormat="1" applyFont="1" applyAlignment="1">
      <alignment horizontal="right"/>
    </xf>
    <xf numFmtId="0" fontId="34" fillId="0" borderId="0" xfId="27" applyFont="1" applyAlignment="1">
      <alignment horizontal="center"/>
    </xf>
    <xf numFmtId="0" fontId="34" fillId="0" borderId="0" xfId="27" applyFont="1" applyAlignment="1">
      <alignment horizontal="right"/>
    </xf>
    <xf numFmtId="0" fontId="32" fillId="0" borderId="0" xfId="27" applyFont="1" applyAlignment="1">
      <alignment horizontal="right"/>
    </xf>
    <xf numFmtId="2" fontId="33" fillId="0" borderId="0" xfId="27" applyNumberFormat="1" applyFont="1" applyAlignment="1">
      <alignment horizontal="center" vertical="center"/>
    </xf>
    <xf numFmtId="0" fontId="9" fillId="0" borderId="46" xfId="0" applyFont="1" applyBorder="1"/>
    <xf numFmtId="0" fontId="8" fillId="0" borderId="46" xfId="0" applyFont="1" applyBorder="1"/>
    <xf numFmtId="0" fontId="8" fillId="0" borderId="46" xfId="0" applyFont="1" applyBorder="1" applyAlignment="1">
      <alignment horizontal="center" wrapText="1"/>
    </xf>
    <xf numFmtId="0" fontId="8" fillId="0" borderId="47" xfId="0" applyFont="1" applyBorder="1" applyAlignment="1">
      <alignment horizontal="center" wrapText="1"/>
    </xf>
    <xf numFmtId="10" fontId="20" fillId="0" borderId="0" xfId="4" applyNumberFormat="1" applyFont="1" applyFill="1"/>
    <xf numFmtId="3" fontId="11" fillId="0" borderId="0" xfId="0" applyNumberFormat="1" applyFont="1"/>
    <xf numFmtId="9" fontId="27" fillId="0" borderId="0" xfId="4" applyFont="1" applyFill="1"/>
    <xf numFmtId="10" fontId="11" fillId="0" borderId="0" xfId="4" applyNumberFormat="1" applyFont="1" applyFill="1"/>
    <xf numFmtId="3" fontId="11" fillId="0" borderId="45" xfId="0" applyNumberFormat="1" applyFont="1" applyBorder="1"/>
    <xf numFmtId="10" fontId="12" fillId="0" borderId="0" xfId="4" applyNumberFormat="1" applyFont="1" applyFill="1"/>
    <xf numFmtId="9" fontId="20" fillId="0" borderId="0" xfId="4" applyFont="1" applyFill="1" applyBorder="1"/>
    <xf numFmtId="9" fontId="27" fillId="0" borderId="0" xfId="4" applyFont="1" applyFill="1" applyBorder="1"/>
    <xf numFmtId="0" fontId="20" fillId="0" borderId="0" xfId="0" applyFont="1"/>
    <xf numFmtId="0" fontId="12" fillId="0" borderId="0" xfId="0" applyFont="1"/>
    <xf numFmtId="0" fontId="11" fillId="0" borderId="0" xfId="0" applyFont="1"/>
    <xf numFmtId="0" fontId="12" fillId="0" borderId="1" xfId="0" applyFont="1" applyBorder="1"/>
    <xf numFmtId="0" fontId="20" fillId="0" borderId="1" xfId="0" applyFont="1" applyBorder="1"/>
    <xf numFmtId="9" fontId="20" fillId="0" borderId="1" xfId="0" applyNumberFormat="1" applyFont="1" applyBorder="1"/>
    <xf numFmtId="10" fontId="0" fillId="0" borderId="1" xfId="0" applyNumberFormat="1" applyBorder="1"/>
    <xf numFmtId="9" fontId="8" fillId="0" borderId="0" xfId="4" applyFont="1" applyFill="1"/>
    <xf numFmtId="0" fontId="8" fillId="0" borderId="45" xfId="0" applyFont="1" applyBorder="1"/>
    <xf numFmtId="174" fontId="0" fillId="0" borderId="45" xfId="26" applyNumberFormat="1" applyFont="1" applyFill="1" applyBorder="1"/>
    <xf numFmtId="174" fontId="0" fillId="0" borderId="0" xfId="26" applyNumberFormat="1" applyFont="1" applyFill="1" applyBorder="1"/>
    <xf numFmtId="174" fontId="0" fillId="0" borderId="0" xfId="26" applyNumberFormat="1" applyFont="1" applyFill="1"/>
    <xf numFmtId="174" fontId="0" fillId="0" borderId="0" xfId="0" applyNumberFormat="1"/>
    <xf numFmtId="0" fontId="8" fillId="0" borderId="1" xfId="0" applyFont="1" applyBorder="1"/>
    <xf numFmtId="0" fontId="9" fillId="0" borderId="1" xfId="0" applyFont="1" applyBorder="1" applyAlignment="1">
      <alignment horizontal="center"/>
    </xf>
    <xf numFmtId="175" fontId="0" fillId="0" borderId="0" xfId="30" applyNumberFormat="1" applyFont="1" applyFill="1"/>
    <xf numFmtId="10" fontId="0" fillId="0" borderId="0" xfId="4" applyNumberFormat="1" applyFont="1" applyFill="1"/>
    <xf numFmtId="174" fontId="8" fillId="0" borderId="0" xfId="0" applyNumberFormat="1" applyFont="1"/>
    <xf numFmtId="175" fontId="15" fillId="0" borderId="0" xfId="30" applyNumberFormat="1" applyFont="1" applyFill="1"/>
    <xf numFmtId="175" fontId="8" fillId="0" borderId="0" xfId="0" applyNumberFormat="1" applyFont="1"/>
    <xf numFmtId="175" fontId="0" fillId="0" borderId="0" xfId="0" applyNumberFormat="1"/>
    <xf numFmtId="3" fontId="8" fillId="0" borderId="1" xfId="0" applyNumberFormat="1" applyFont="1" applyBorder="1"/>
    <xf numFmtId="175" fontId="0" fillId="0" borderId="1" xfId="30" applyNumberFormat="1" applyFont="1" applyFill="1" applyBorder="1"/>
    <xf numFmtId="9" fontId="8" fillId="0" borderId="0" xfId="0" applyNumberFormat="1" applyFont="1"/>
    <xf numFmtId="3" fontId="8" fillId="0" borderId="26" xfId="0" applyNumberFormat="1" applyFont="1" applyBorder="1"/>
    <xf numFmtId="175" fontId="8" fillId="0" borderId="26" xfId="30" applyNumberFormat="1" applyFont="1" applyFill="1" applyBorder="1"/>
    <xf numFmtId="3" fontId="11" fillId="0" borderId="1" xfId="0" applyNumberFormat="1" applyFont="1" applyBorder="1"/>
    <xf numFmtId="175" fontId="8" fillId="0" borderId="26" xfId="0" applyNumberFormat="1" applyFont="1" applyBorder="1"/>
    <xf numFmtId="164" fontId="0" fillId="0" borderId="0" xfId="4" applyNumberFormat="1" applyFont="1" applyFill="1"/>
    <xf numFmtId="174" fontId="8" fillId="0" borderId="0" xfId="26" applyNumberFormat="1" applyFont="1" applyFill="1"/>
    <xf numFmtId="9" fontId="8" fillId="0" borderId="1" xfId="4" applyFont="1" applyFill="1" applyBorder="1"/>
    <xf numFmtId="174" fontId="36" fillId="0" borderId="0" xfId="0" applyNumberFormat="1" applyFont="1"/>
    <xf numFmtId="44" fontId="0" fillId="0" borderId="0" xfId="30" applyFont="1" applyFill="1"/>
    <xf numFmtId="174" fontId="0" fillId="0" borderId="1" xfId="26" applyNumberFormat="1" applyFont="1" applyFill="1" applyBorder="1"/>
    <xf numFmtId="43" fontId="0" fillId="0" borderId="0" xfId="26" applyFont="1" applyFill="1"/>
    <xf numFmtId="164" fontId="8" fillId="0" borderId="0" xfId="0" applyNumberFormat="1" applyFont="1"/>
    <xf numFmtId="164" fontId="8" fillId="0" borderId="0" xfId="4" applyNumberFormat="1" applyFont="1" applyFill="1"/>
    <xf numFmtId="4" fontId="0" fillId="0" borderId="0" xfId="0" applyNumberFormat="1"/>
    <xf numFmtId="0" fontId="12" fillId="10" borderId="31" xfId="19" applyNumberFormat="1" applyFont="1" applyFill="1" applyBorder="1"/>
    <xf numFmtId="10" fontId="11" fillId="7" borderId="33" xfId="19" applyNumberFormat="1" applyFont="1" applyFill="1" applyBorder="1"/>
    <xf numFmtId="3" fontId="30" fillId="12" borderId="54" xfId="27" applyNumberFormat="1" applyFont="1" applyFill="1" applyBorder="1" applyAlignment="1">
      <alignment horizontal="center" vertical="center"/>
    </xf>
    <xf numFmtId="3" fontId="30" fillId="12" borderId="54" xfId="20" applyNumberFormat="1" applyFont="1" applyFill="1" applyBorder="1" applyAlignment="1">
      <alignment horizontal="center" vertical="center"/>
    </xf>
  </cellXfs>
  <cellStyles count="31">
    <cellStyle name="Bad" xfId="19" builtinId="27"/>
    <cellStyle name="Comma" xfId="26" builtinId="3"/>
    <cellStyle name="Currency" xfId="30" builtinId="4"/>
    <cellStyle name="Hyperlink" xfId="5" builtinId="8"/>
    <cellStyle name="Normal" xfId="0" builtinId="0"/>
    <cellStyle name="Normal 10" xfId="23" xr:uid="{7D2A1B12-0D83-4D7F-A069-40BF9A6F22AC}"/>
    <cellStyle name="Normal 10 2" xfId="27" xr:uid="{1604B66E-61C0-4604-A5BE-4E4C79B0586C}"/>
    <cellStyle name="Normal 2" xfId="1" xr:uid="{00000000-0005-0000-0000-000001000000}"/>
    <cellStyle name="Normal 3" xfId="6" xr:uid="{FE7BAEBF-A46C-42E5-B48B-F853EB4A268F}"/>
    <cellStyle name="Normal 4" xfId="9" xr:uid="{552C6015-BAF6-490A-A547-233F4C60C73B}"/>
    <cellStyle name="Normal 5" xfId="11" xr:uid="{507E91D6-5BF8-4086-8896-3AF762D21262}"/>
    <cellStyle name="Normal 6" xfId="12" xr:uid="{1450B404-CA7A-4F28-86AB-A2C7CD643A58}"/>
    <cellStyle name="Normal 7" xfId="15" xr:uid="{9B04CD65-C31B-45D5-8835-876FC846D0DF}"/>
    <cellStyle name="Normal 8" xfId="16" xr:uid="{1CE900D0-625A-4EB7-A562-016D36AB476A}"/>
    <cellStyle name="Normal 9" xfId="20" xr:uid="{F506DA39-A2A8-4A4D-AF55-C88D2BB34914}"/>
    <cellStyle name="Percent" xfId="4" builtinId="5"/>
    <cellStyle name="Procent 2" xfId="3" xr:uid="{00000000-0005-0000-0000-000003000000}"/>
    <cellStyle name="Procent 3" xfId="7" xr:uid="{E8CD8DE8-02C2-42A8-B249-D731269A3209}"/>
    <cellStyle name="Procent 4" xfId="10" xr:uid="{7C7293CE-2D27-40A9-9867-14EB9F641D18}"/>
    <cellStyle name="Procent 5" xfId="13" xr:uid="{09201188-0735-446C-9065-D79351C0C1C5}"/>
    <cellStyle name="Procent 6" xfId="17" xr:uid="{BF03420C-6A32-4EFC-BC28-2381AE31443F}"/>
    <cellStyle name="Procent 7" xfId="21" xr:uid="{A1BD7FDF-E330-46B8-8490-5DD4B5309325}"/>
    <cellStyle name="Procent 8" xfId="25" xr:uid="{C06BB348-DED0-491C-A3C3-22052AE41646}"/>
    <cellStyle name="Procent 8 2" xfId="29" xr:uid="{91FCA07A-70FA-493D-A586-932D699DB659}"/>
    <cellStyle name="Tusental 2" xfId="2" xr:uid="{00000000-0005-0000-0000-000005000000}"/>
    <cellStyle name="Tusental 3" xfId="8" xr:uid="{551D437B-0AB5-48BE-8B32-981E93BFB0E1}"/>
    <cellStyle name="Tusental 4" xfId="22" xr:uid="{D6EFEC96-4DC4-4C1D-B79E-2E5E9009381C}"/>
    <cellStyle name="Tusental 5" xfId="24" xr:uid="{353DD120-2E15-4306-A106-590AA1D8600A}"/>
    <cellStyle name="Tusental 5 2" xfId="28" xr:uid="{7FC55932-ED1F-4200-BEC6-C900FBAACD64}"/>
    <cellStyle name="Valuta 2" xfId="14" xr:uid="{6A0A8E56-B277-4D43-AA7C-0620294456CC}"/>
    <cellStyle name="Valuta 3" xfId="18" xr:uid="{0212F0E1-C661-4747-8AB4-3BAA76C4C98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externalLink" Target="externalLinks/externalLink7.xml"/><Relationship Id="rId18" Type="http://schemas.openxmlformats.org/officeDocument/2006/relationships/externalLink" Target="externalLinks/externalLink12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5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17" Type="http://schemas.openxmlformats.org/officeDocument/2006/relationships/externalLink" Target="externalLinks/externalLink11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0.xml"/><Relationship Id="rId20" Type="http://schemas.openxmlformats.org/officeDocument/2006/relationships/externalLink" Target="externalLinks/externalLink14.xml"/><Relationship Id="rId29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24" Type="http://schemas.openxmlformats.org/officeDocument/2006/relationships/externalLink" Target="externalLinks/externalLink18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9.xml"/><Relationship Id="rId23" Type="http://schemas.openxmlformats.org/officeDocument/2006/relationships/externalLink" Target="externalLinks/externalLink17.xml"/><Relationship Id="rId28" Type="http://schemas.openxmlformats.org/officeDocument/2006/relationships/calcChain" Target="calcChain.xml"/><Relationship Id="rId10" Type="http://schemas.openxmlformats.org/officeDocument/2006/relationships/externalLink" Target="externalLinks/externalLink4.xml"/><Relationship Id="rId19" Type="http://schemas.openxmlformats.org/officeDocument/2006/relationships/externalLink" Target="externalLinks/externalLink13.xml"/><Relationship Id="rId31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externalLink" Target="externalLinks/externalLink8.xml"/><Relationship Id="rId22" Type="http://schemas.openxmlformats.org/officeDocument/2006/relationships/externalLink" Target="externalLinks/externalLink16.xml"/><Relationship Id="rId27" Type="http://schemas.openxmlformats.org/officeDocument/2006/relationships/sharedStrings" Target="sharedStrings.xml"/><Relationship Id="rId30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>
                  <a:tint val="6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599-4ED5-B1C2-7B7CF22CEC66}"/>
              </c:ext>
            </c:extLst>
          </c:dPt>
          <c:dPt>
            <c:idx val="1"/>
            <c:bubble3D val="0"/>
            <c:spPr>
              <a:solidFill>
                <a:schemeClr val="accent1">
                  <a:tint val="86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599-4ED5-B1C2-7B7CF22CEC66}"/>
              </c:ext>
            </c:extLst>
          </c:dPt>
          <c:dPt>
            <c:idx val="2"/>
            <c:bubble3D val="0"/>
            <c:spPr>
              <a:solidFill>
                <a:schemeClr val="accent1">
                  <a:shade val="6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599-4ED5-B1C2-7B7CF22CEC66}"/>
              </c:ext>
            </c:extLst>
          </c:dPt>
          <c:dPt>
            <c:idx val="3"/>
            <c:bubble3D val="0"/>
            <c:spPr>
              <a:solidFill>
                <a:schemeClr val="accent1">
                  <a:shade val="58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8599-4ED5-B1C2-7B7CF22CEC6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'[18]Apartment list'!$S$34:$S$37</c:f>
              <c:numCache>
                <c:formatCode>General</c:formatCode>
                <c:ptCount val="4"/>
                <c:pt idx="0">
                  <c:v>0.26987951807228916</c:v>
                </c:pt>
                <c:pt idx="1">
                  <c:v>0.48915662650602409</c:v>
                </c:pt>
                <c:pt idx="2">
                  <c:v>0.12289156626506025</c:v>
                </c:pt>
                <c:pt idx="3">
                  <c:v>0.1180722891566265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599-4ED5-B1C2-7B7CF22CEC66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>
                  <a:tint val="6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89D-4671-82BD-DD3BEFC9ECD8}"/>
              </c:ext>
            </c:extLst>
          </c:dPt>
          <c:dPt>
            <c:idx val="1"/>
            <c:bubble3D val="0"/>
            <c:spPr>
              <a:solidFill>
                <a:schemeClr val="accent1">
                  <a:tint val="86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89D-4671-82BD-DD3BEFC9ECD8}"/>
              </c:ext>
            </c:extLst>
          </c:dPt>
          <c:dPt>
            <c:idx val="2"/>
            <c:bubble3D val="0"/>
            <c:spPr>
              <a:solidFill>
                <a:schemeClr val="accent1">
                  <a:shade val="6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89D-4671-82BD-DD3BEFC9ECD8}"/>
              </c:ext>
            </c:extLst>
          </c:dPt>
          <c:dPt>
            <c:idx val="3"/>
            <c:bubble3D val="0"/>
            <c:spPr>
              <a:solidFill>
                <a:schemeClr val="accent1">
                  <a:shade val="58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89D-4671-82BD-DD3BEFC9ECD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'Apartment list (old)'!$Q$34:$Q$37</c:f>
              <c:numCache>
                <c:formatCode>0%</c:formatCode>
                <c:ptCount val="4"/>
                <c:pt idx="0">
                  <c:v>0.3175</c:v>
                </c:pt>
                <c:pt idx="1">
                  <c:v>0.39250000000000002</c:v>
                </c:pt>
                <c:pt idx="2">
                  <c:v>0.22750000000000001</c:v>
                </c:pt>
                <c:pt idx="3">
                  <c:v>6.25E-2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89D-4671-82BD-DD3BEFC9ECD8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1">
  <a:schemeClr val="accent1"/>
</cs:colorStyle>
</file>

<file path=xl/charts/colors2.xml><?xml version="1.0" encoding="utf-8"?>
<cs:colorStyle xmlns:cs="http://schemas.microsoft.com/office/drawing/2012/chartStyle" xmlns:a="http://schemas.openxmlformats.org/drawingml/2006/main" meth="withinLinearReversed" id="21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360361</xdr:colOff>
      <xdr:row>43</xdr:row>
      <xdr:rowOff>89959</xdr:rowOff>
    </xdr:from>
    <xdr:to>
      <xdr:col>19</xdr:col>
      <xdr:colOff>957790</xdr:colOff>
      <xdr:row>64</xdr:row>
      <xdr:rowOff>26987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B84EF952-620A-4FC8-8550-5AEE711A8CD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360361</xdr:colOff>
      <xdr:row>40</xdr:row>
      <xdr:rowOff>89959</xdr:rowOff>
    </xdr:from>
    <xdr:to>
      <xdr:col>17</xdr:col>
      <xdr:colOff>957790</xdr:colOff>
      <xdr:row>61</xdr:row>
      <xdr:rowOff>26987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BC4B6375-0A1E-400C-8066-2114318B26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z44\Desktop\office%20space%20beechwood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wlehn\EXCEL\JA%202003\MIETFWW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TEMP\Docs%20Roman&#233;e%20+%20Margaux\TanguyC\TANGUY\TanguyC\BRITAN4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Corporate%20Finance\Eiendom\Sektor%20Gruppen%20Eiendom\2015\Excel\Modell%2026%20februar\SEU\Economy\Prosjekt\Kjop%20og%20salg\2014\2014-02%20Niam%20Option\SP1%20Storbyen%20Development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ZSVXD4E001\Groups\Sverige\Arb%20Filer\AKTIVA%20UPPDRAG\Citycon\Project%20NAME\20150512_Tiger%20Prop%20Model_JPM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U\H&amp;L\Hilton\Jan%2004\multiple%20trends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z44\Desktop\office%20space%20beechwood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smfastigheter.sharepoint.com/Users/olaper/AppData/Local/Microsoft/Windows/Temporary%20Internet%20Files/Content.IE5/I37Q32FN/2+Slutkostnadsprognos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z44\Desktop\Debt-Schedules-Optional-After.xls" TargetMode="External"/></Relationships>
</file>

<file path=xl/externalLinks/_rels/externalLink18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cor4ab.sharepoint.com/sites/Ombrella/Delade%20dokument/Fredrik%20Konsult/Ares/Skicka%20till%20Ares%20v.2/Huddinge%20station,%20Tingshuset,%20cash%20flow%2090%25%20LTC%20to%20Ares%20uppdaterad%202025-03-03.xlsx" TargetMode="External"/><Relationship Id="rId1" Type="http://schemas.openxmlformats.org/officeDocument/2006/relationships/externalLinkPath" Target="https://cor4ab.sharepoint.com/sites/Ombrella/Delade%20dokument/Fredrik%20Konsult/Ares/Skicka%20till%20Ares%20v.2/Huddinge%20station,%20Tingshuset,%20cash%20flow%2090%25%20LTC%20to%20Ares%20uppdaterad%202025-03-0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z44\Desktop\Min%20Gain%201996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Users\joakimarvius\Library\Mail%20Downloads\BQ_NT8\Finance\rachel\Board%20Report\Board%20report-New\Bdrpt2000\October\Board%20Report-Oct\marg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useles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Users\joakimarvius\Library\Mail%20Downloads\dldnc005pn2\_STRAUBBE$\Finance\managers\Actl04\clo1104\CE1104\Nothing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Users\joakimarvius\Library\Mail%20Downloads\susny736\pdmsdirs\Transfer\02-tues\book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U\EXCISE\Factsheets\BOARDNEW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z44\Desktop\Comps-G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ibd-msr\msref\Lorenzo\Master%20Masseto%20-%20Phase%203%20-%2018.03.02%20-%20Fina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ffice Space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elle1"/>
      <sheetName val="FWW"/>
      <sheetName val="Krone"/>
      <sheetName val="Austria"/>
      <sheetName val="MIETTW"/>
      <sheetName val="MIETMEYE"/>
      <sheetName val="Zahlung zum 20.04.1998"/>
      <sheetName val="MIETAUST"/>
    </sheetNames>
    <sheetDataSet>
      <sheetData sheetId="0"/>
      <sheetData sheetId="1"/>
      <sheetData sheetId="2"/>
      <sheetData sheetId="3"/>
      <sheetData sheetId="4" refreshError="1"/>
      <sheetData sheetId="5"/>
      <sheetData sheetId="6"/>
      <sheetData sheetId="7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ssumptions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orbyen"/>
      <sheetName val="SP1 Storbyen Development"/>
    </sheetNames>
    <definedNames>
      <definedName name="Buroflache" refersTo="#REF!"/>
      <definedName name="Bürofläche" refersTo="#REF!"/>
      <definedName name="de" refersTo="#REF!"/>
      <definedName name="ds" refersTo="#REF!"/>
      <definedName name="Ladenfläche" refersTo="#REF!"/>
      <definedName name="Ladenflächefrei" refersTo="#REF!"/>
      <definedName name="Lagerfläche" refersTo="#REF!"/>
      <definedName name="Lagerflächefrei" refersTo="#REF!"/>
      <definedName name="m" refersTo="#REF!"/>
      <definedName name="MarktmieteBüro" refersTo="#REF!"/>
      <definedName name="MarktmieteLaden" refersTo="#REF!"/>
      <definedName name="MarktmieteLager" refersTo="#REF!"/>
      <definedName name="MarktmieteService" refersTo="#REF!"/>
      <definedName name="MarktmieteWohnen" refersTo="#REF!"/>
      <definedName name="MieteJahr1" refersTo="#REF!"/>
      <definedName name="ole" refersTo="#REF!"/>
      <definedName name="PotentielleMiete" refersTo="#REF!"/>
      <definedName name="q" refersTo="#REF!"/>
      <definedName name="Servicefläche" refersTo="#REF!"/>
      <definedName name="Serviceflächefrei" refersTo="#REF!"/>
      <definedName name="Wohnenfläche" refersTo="#REF!"/>
      <definedName name="Wohnenflächefrei" refersTo="#REF!"/>
      <definedName name="wolf" refersTo="#REF!"/>
      <definedName name="x" refersTo="#REF!"/>
    </definedNames>
    <sheetDataSet>
      <sheetData sheetId="0"/>
      <sheetData sheetId="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utput --&gt;"/>
      <sheetName val="IS Consolidated"/>
      <sheetName val="Misc output"/>
      <sheetName val="IRR output"/>
      <sheetName val="Returns"/>
      <sheetName val="IS SP II"/>
      <sheetName val="IS Rented"/>
      <sheetName val="IS SP I"/>
      <sheetName val="Asset CF"/>
      <sheetName val="Calculations --&gt;"/>
      <sheetName val="Assumptions"/>
      <sheetName val="Property Underwriting"/>
      <sheetName val="Rent roll"/>
      <sheetName val="Tenant CF"/>
      <sheetName val="Property CF"/>
      <sheetName val="Tax"/>
      <sheetName val="Future investments"/>
      <sheetName val="Input from Sektor --&gt;"/>
      <sheetName val="Input sheet - EY"/>
      <sheetName val="HQ costs"/>
      <sheetName val="SPV Budgets"/>
      <sheetName val="Rent budget"/>
      <sheetName val="Rent roll_input"/>
      <sheetName val="Upside potenti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21">
          <cell r="H21" t="str">
            <v>Sektor Portefølje Syd</v>
          </cell>
        </row>
        <row r="22">
          <cell r="H22" t="str">
            <v>Sektor Portefølje I</v>
          </cell>
        </row>
        <row r="23">
          <cell r="H23" t="str">
            <v>Sektor Portefølje III</v>
          </cell>
        </row>
      </sheetData>
      <sheetData sheetId="12">
        <row r="6">
          <cell r="K6" t="str">
            <v>Lease contract</v>
          </cell>
        </row>
        <row r="7">
          <cell r="K7" t="str">
            <v>Investment</v>
          </cell>
        </row>
        <row r="8">
          <cell r="K8" t="str">
            <v>Vacancy</v>
          </cell>
        </row>
      </sheetData>
      <sheetData sheetId="13">
        <row r="5">
          <cell r="P5" t="str">
            <v>High</v>
          </cell>
        </row>
        <row r="6">
          <cell r="P6" t="str">
            <v>Medium</v>
          </cell>
        </row>
        <row r="7">
          <cell r="P7" t="str">
            <v>Low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"/>
      <sheetName val="sheet2"/>
      <sheetName val="Sheet 1"/>
    </sheetNames>
    <sheetDataSet>
      <sheetData sheetId="0"/>
      <sheetData sheetId="1">
        <row r="5">
          <cell r="F5" t="str">
            <v>ACCP.PA</v>
          </cell>
        </row>
      </sheetData>
      <sheetData sheetId="2" refreshError="1">
        <row r="5">
          <cell r="F5" t="str">
            <v>ACCP.PA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ffice Space"/>
    </sheetNames>
    <sheetDataSet>
      <sheetData sheetId="0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bout"/>
    </sheetNames>
    <sheetDataSet>
      <sheetData sheetId="0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APL-3-Statements"/>
      <sheetName val="ValSum"/>
      <sheetName val="Valuation Graph"/>
      <sheetName val="Public Comps"/>
      <sheetName val="M&amp;A-Comps"/>
      <sheetName val="DCF"/>
      <sheetName val="WACC"/>
      <sheetName val="Merger-Model"/>
      <sheetName val="Merger-Shares-BS"/>
      <sheetName val="Basic-LBO"/>
      <sheetName val="More-Adv-LBO"/>
    </sheetNames>
    <sheetDataSet>
      <sheetData sheetId="0">
        <row r="9">
          <cell r="I9">
            <v>1000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roject info"/>
      <sheetName val="Cash flow and IRR"/>
      <sheetName val="Project overview"/>
      <sheetName val="Apartment list"/>
      <sheetName val="Apartment list (old)"/>
      <sheetName val="Hallunda Gård aggregated"/>
    </sheetNames>
    <sheetDataSet>
      <sheetData sheetId="0"/>
      <sheetData sheetId="1"/>
      <sheetData sheetId="2"/>
      <sheetData sheetId="3">
        <row r="34">
          <cell r="S34">
            <v>0.26987951807228916</v>
          </cell>
        </row>
        <row r="35">
          <cell r="S35">
            <v>0.48915662650602409</v>
          </cell>
        </row>
        <row r="36">
          <cell r="S36">
            <v>0.12289156626506025</v>
          </cell>
        </row>
        <row r="37">
          <cell r="S37">
            <v>0.1180722891566265</v>
          </cell>
        </row>
      </sheetData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in Gain 1996"/>
      <sheetName val="Reviewer Notes"/>
      <sheetName val="Preparer Notes"/>
      <sheetName val="Preparer Notes 4_99"/>
      <sheetName val="TAX IS"/>
      <sheetName val="TAX BS"/>
      <sheetName val="M1 CF"/>
      <sheetName val="TAJES"/>
      <sheetName val="AFS AJEs 2002"/>
      <sheetName val="12-02 Audit entriesOLD"/>
      <sheetName val="TAX EQ 12_31"/>
      <sheetName val="TAXDEPR-12_31"/>
      <sheetName val="704(b) IS"/>
      <sheetName val="704(b) BS"/>
      <sheetName val="704(b) EQ 12_31"/>
      <sheetName val="704C DEPR"/>
      <sheetName val="704C CALC"/>
      <sheetName val="704C SUM"/>
      <sheetName val="704C SUM Fndg"/>
      <sheetName val="704(b)MG"/>
      <sheetName val="752 "/>
      <sheetName val="AFS AJEs 02OLD"/>
      <sheetName val="704C EQ 6_25"/>
      <sheetName val="704B"/>
      <sheetName val="12-02 Audit entries"/>
      <sheetName val="Prep Notes"/>
      <sheetName val="Book-tax diff"/>
      <sheetName val="AFS AJEs Final"/>
      <sheetName val="TAX EQ 12_31 state"/>
      <sheetName val="12-02 AUDIT JEs"/>
      <sheetName val="752"/>
      <sheetName val="GAAP-Tax"/>
      <sheetName val="Gain Analysis"/>
      <sheetName val="TRANS ANALYSIS"/>
      <sheetName val="Review notes 4th qtr"/>
      <sheetName val="Reviewer Notes 3rd qtr"/>
      <sheetName val="Preparer Points"/>
      <sheetName val="TAX EQ 12-31"/>
      <sheetName val="TAX EQ 12-31 State"/>
      <sheetName val="State Depr"/>
      <sheetName val="TAXDEPR-12-31"/>
      <sheetName val="Preparer Notes "/>
      <sheetName val="AUDIT JEs"/>
      <sheetName val="Reviewer Notes 5-31"/>
      <sheetName val="Bridge "/>
      <sheetName val="12-02 Late AJES"/>
      <sheetName val="GAAP-Tax Rec"/>
      <sheetName val="TAX EQ at 9_30 99"/>
      <sheetName val="12-31 TAXDEPR "/>
      <sheetName val="755 COMP GP"/>
      <sheetName val="755 COMP LP'S"/>
      <sheetName val="12_97 Est Bal 161_MRP_10100"/>
      <sheetName val="Reviewer Notes "/>
      <sheetName val="INV WALK02"/>
      <sheetName val="INV WALK00"/>
      <sheetName val="704C IS"/>
      <sheetName val="704C BS"/>
      <sheetName val="704C EQ 12_31"/>
      <sheetName val="Preparer Points per MS"/>
      <sheetName val="Tax-GAAP"/>
      <sheetName val="Gain"/>
      <sheetName val="Gain-Loss Analysis"/>
      <sheetName val="704(b) EQ 12-31"/>
      <sheetName val="CF Notes 12-99"/>
      <sheetName val="Rev Notes"/>
      <sheetName val="Prep Notes "/>
      <sheetName val="Exc Prod Exp"/>
      <sheetName val="263A Ftnte"/>
      <sheetName val="263A Footnote"/>
      <sheetName val="709"/>
      <sheetName val="195"/>
      <sheetName val="469"/>
      <sheetName val="FAS clean-up"/>
      <sheetName val="1998 depr adds"/>
      <sheetName val="loss on PY sale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/>
      <sheetData sheetId="29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 refreshError="1"/>
      <sheetData sheetId="73" refreshError="1"/>
      <sheetData sheetId="7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seless"/>
      <sheetName val="Cust List"/>
      <sheetName val="TELEWEST"/>
      <sheetName val="PRIMACOM"/>
      <sheetName val="COMCAST"/>
      <sheetName val="TELE2"/>
      <sheetName val="Sheet1"/>
      <sheetName val="Sheet2"/>
      <sheetName val="Sheet3"/>
      <sheetName val="RU info matrix"/>
      <sheetName val="BEV"/>
      <sheetName val="Index"/>
      <sheetName val="Country premiums"/>
      <sheetName val="COBI"/>
      <sheetName val="External"/>
      <sheetName val="Below EBITDA"/>
      <sheetName val="BR IRL CR P&amp;L"/>
      <sheetName val="Bal Sheet"/>
      <sheetName val="BS P&amp;L"/>
      <sheetName val="CS P&amp;L"/>
      <sheetName val="HM P&amp;L"/>
      <sheetName val="HM Phased"/>
      <sheetName val="IT P&amp;L"/>
      <sheetName val="Wholesale"/>
      <sheetName val="NW P&amp;L"/>
      <sheetName val="Opex Divs"/>
      <sheetName val="P&amp;L Divs"/>
      <sheetName val="Phased"/>
      <sheetName val="Non recurring"/>
      <sheetName val="Control Sheet"/>
      <sheetName val="Control"/>
      <sheetName val="LBO"/>
      <sheetName val="Projections"/>
      <sheetName val="Legal Entity and Accountant"/>
      <sheetName val="Days summary"/>
      <sheetName val="by dept"/>
      <sheetName val="MEX95IB"/>
      <sheetName val="Table000208"/>
      <sheetName val="Trans Type"/>
      <sheetName val="Data"/>
      <sheetName val="Feeder for Fixed BN"/>
      <sheetName val="Feeder for Fixed Corporate2014"/>
      <sheetName val="Feeder for Fixed SME2014"/>
      <sheetName val="Feeder for Fixed Dealer2014"/>
      <sheetName val="Feeder for Fixed SMB2014"/>
      <sheetName val="Feeder for Fixed Operator2014"/>
      <sheetName val="Feeder for Fixed SI2014 "/>
      <sheetName val="Product feed"/>
      <sheetName val="Revenue at Risk"/>
      <sheetName val="Firmen"/>
      <sheetName val="Cust_List"/>
      <sheetName val="RU_info_matrix"/>
      <sheetName val="Country_premiums"/>
      <sheetName val="Below_EBITDA"/>
      <sheetName val="BR_IRL_CR_P&amp;L"/>
      <sheetName val="Bal_Sheet"/>
      <sheetName val="BS_P&amp;L"/>
      <sheetName val="CS_P&amp;L"/>
      <sheetName val="HM_P&amp;L"/>
      <sheetName val="HM_Phased"/>
      <sheetName val="IT_P&amp;L"/>
      <sheetName val="NW_P&amp;L"/>
      <sheetName val="Opex_Divs"/>
      <sheetName val="P&amp;L_Divs"/>
      <sheetName val="Non_recurring"/>
      <sheetName val="Control_Sheet"/>
      <sheetName val="Legal_Entity_and_Accountant"/>
      <sheetName val="Days_summary"/>
      <sheetName val="by_dept"/>
      <sheetName val="Trans_Type"/>
      <sheetName val="Feeder_for_Fixed_BN"/>
      <sheetName val="Feeder_for_Fixed_Corporate2014"/>
      <sheetName val="Feeder_for_Fixed_SME2014"/>
      <sheetName val="Feeder_for_Fixed_Dealer2014"/>
      <sheetName val="Feeder_for_Fixed_SMB2014"/>
      <sheetName val="Feeder_for_Fixed_Operator2014"/>
      <sheetName val="Feeder_for_Fixed_SI2014_"/>
      <sheetName val="Product_feed"/>
      <sheetName val="Categorization"/>
      <sheetName val="P"/>
      <sheetName val="Combined Divisionals"/>
      <sheetName val="P&amp;L Tables For Report"/>
      <sheetName val="CHARTS for report"/>
      <sheetName val="SOP"/>
      <sheetName val="Sum"/>
      <sheetName val="Apr09 BS"/>
      <sheetName val="Drop down lis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#REF"/>
      <sheetName val="WEEKLYVLS"/>
      <sheetName val="ACTUALS"/>
      <sheetName val="KPIs VLS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pt"/>
      <sheetName val="Sheet1"/>
      <sheetName val="%govtax"/>
      <sheetName val="FST graphs"/>
      <sheetName val="BOARDNEW"/>
      <sheetName val="D1+2"/>
      <sheetName val="D3"/>
      <sheetName val="E2"/>
      <sheetName val="F1"/>
      <sheetName val="G2&amp;g3 "/>
      <sheetName val="J1"/>
      <sheetName val="M1"/>
      <sheetName val="tax be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RL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intManagerCode"/>
      <sheetName val="Cover Page"/>
      <sheetName val="Scenario"/>
      <sheetName val="Print Master"/>
      <sheetName val="Perimeter Eyechart"/>
      <sheetName val="Output(EyeChart)"/>
      <sheetName val="Dispo Schedule"/>
      <sheetName val="ROLLUP"/>
      <sheetName val="Next Buyer analysis"/>
      <sheetName val="-- New Model --&gt;"/>
      <sheetName val="Main"/>
      <sheetName val="Returns"/>
      <sheetName val="Semi-An Unlevered"/>
      <sheetName val="CFS Summary"/>
      <sheetName val="Levered WaterFall"/>
      <sheetName val="Equity Partner Distribution"/>
      <sheetName val="Post Post"/>
      <sheetName val="Book Value"/>
      <sheetName val="Comps"/>
      <sheetName val="-- Underwriting Outputs --&gt;"/>
      <sheetName val="Cover"/>
      <sheetName val="Annual CF"/>
      <sheetName val="Description"/>
      <sheetName val="Rent Roll"/>
      <sheetName val="Semi-An CF"/>
      <sheetName val="Semi-An CF (0)"/>
      <sheetName val="Lease Flows"/>
      <sheetName val="Sum Lease Flows"/>
      <sheetName val="Baskets"/>
      <sheetName val="-- Underwriting Inputs --&gt;"/>
      <sheetName val="Input"/>
      <sheetName val="Pre-InputPage"/>
      <sheetName val="From Lease DB"/>
      <sheetName val="Lazard Database"/>
      <sheetName val="Sqm Expiry by Type"/>
      <sheetName val="Do Not Delete ==&gt;"/>
      <sheetName val="Semi-An CF (1)"/>
      <sheetName val="Semi-An CF (2)"/>
      <sheetName val="Semi-An CF (3)"/>
      <sheetName val="Semi-An CF (4)"/>
      <sheetName val="Semi-An CF (5)"/>
      <sheetName val="Semi-An CF (6)"/>
      <sheetName val="Semi-An CF (7)"/>
      <sheetName val="Semi-An CF (8)"/>
      <sheetName val="Semi-An CF (9)"/>
      <sheetName val="Semi-An CF (10)"/>
      <sheetName val="Semi-An CF (11)"/>
      <sheetName val="Semi-An CF (12)"/>
      <sheetName val="Semi-An CF (13)"/>
      <sheetName val="Semi-An CF (14)"/>
      <sheetName val="Semi-An CF (15)"/>
      <sheetName val="Semi-An CF (16)"/>
      <sheetName val="Semi-An CF (17)"/>
      <sheetName val="Semi-An CF (18)"/>
      <sheetName val="Semi-An CF (19)"/>
      <sheetName val="Semi-An CF (20)"/>
      <sheetName val="Semi-An CF (21)"/>
      <sheetName val="Semi-An CF (22)"/>
      <sheetName val="Semi-An CF (23)"/>
      <sheetName val="Semi-An CF (24)"/>
      <sheetName val="Semi-An CF (25)"/>
      <sheetName val="Semi-An CF (26)"/>
      <sheetName val="Semi-An CF (27)"/>
      <sheetName val="Semi-An CF (28)"/>
      <sheetName val="Semi-An CF (29)"/>
      <sheetName val="Semi-An CF (30)"/>
      <sheetName val="Semi-An CF (31)"/>
      <sheetName val="Semi-An CF (32)"/>
      <sheetName val="Semi-An CF (33)"/>
      <sheetName val="Semi-An CF (34)"/>
      <sheetName val="Semi-An CF (35)"/>
      <sheetName val="Semi-An CF (36)"/>
      <sheetName val="Semi-An CF (37)"/>
      <sheetName val="Semi-An CF (38)"/>
      <sheetName val="Semi-An CF (39)"/>
      <sheetName val="Semi-An CF (40)"/>
      <sheetName val="Semi-An CF (41)"/>
      <sheetName val="Semi-An CF (42)"/>
      <sheetName val="Semi-An CF (43)"/>
      <sheetName val="Semi-An CF (44)"/>
      <sheetName val="Semi-An CF (45)"/>
      <sheetName val="Semi-An CF (46)"/>
      <sheetName val="Semi-An CF (47)"/>
      <sheetName val="Semi-An CF (48)"/>
      <sheetName val="Semi-An CF (49)"/>
      <sheetName val="Semi-An CF (50)"/>
      <sheetName val="Semi-An CF (51)"/>
      <sheetName val="Semi-An CF (52)"/>
      <sheetName val="Semi-An CF (53)"/>
      <sheetName val="Semi-An CF (54)"/>
      <sheetName val="Semi-An CF (55)"/>
      <sheetName val="Semi-An CF (56)"/>
      <sheetName val="Semi-An CF (57)"/>
      <sheetName val="Semi-An CF (58)"/>
      <sheetName val="Semi-An CF (59)"/>
      <sheetName val="Semi-An CF (60)"/>
      <sheetName val="Semi-An CF (61)"/>
      <sheetName val="Semi-An CF (62)"/>
      <sheetName val="Semi-An CF (63)"/>
      <sheetName val="Semi-An CF (64)"/>
      <sheetName val="Semi-An CF (65)"/>
      <sheetName val="Semi-An CF (66)"/>
      <sheetName val="Semi-An CF (67)"/>
      <sheetName val="Semi-An CF (68)"/>
      <sheetName val="Semi-An CF (69)"/>
      <sheetName val="Semi-An CF (70)"/>
      <sheetName val="Semi-An CF (71)"/>
      <sheetName val="Semi-An CF (72)"/>
      <sheetName val="Semi-An CF (73)"/>
      <sheetName val="Semi-An CF (74)"/>
      <sheetName val="Semi-An CF (75)"/>
      <sheetName val="Semi-An CF (76)"/>
      <sheetName val="Semi-An CF (77)"/>
      <sheetName val="Semi-An CF (78)"/>
      <sheetName val="Semi-An CF (79)"/>
      <sheetName val="Semi-An CF (80)"/>
      <sheetName val="Semi-An CF (81)"/>
      <sheetName val="Semi-An CF (82)"/>
      <sheetName val="Semi-An CF (83)"/>
      <sheetName val="Semi-An CF (84)"/>
      <sheetName val="Semi-An CF (85)"/>
      <sheetName val="Semi-An CF (86)"/>
      <sheetName val="Semi-An CF (87)"/>
      <sheetName val="Semi-An CF (88)"/>
      <sheetName val="Semi-An CF (89)"/>
      <sheetName val="Semi-An CF (90)"/>
      <sheetName val="Semi-An CF (91)"/>
      <sheetName val="Semi-An CF (92)"/>
      <sheetName val="Semi-An CF (93)"/>
      <sheetName val="Semi-An CF (94)"/>
      <sheetName val="Semi-An CF (95)"/>
      <sheetName val="Semi-An CF (96)"/>
      <sheetName val="Semi-An CF (97)"/>
      <sheetName val="Semi-An CF (98)"/>
      <sheetName val="Semi-An CF (99)"/>
      <sheetName val="Semi-An CF (100)"/>
      <sheetName val="Semi-An CF (101)"/>
      <sheetName val="Semi-An CF (102)"/>
      <sheetName val="Semi-An CF (103)"/>
      <sheetName val="Semi-An CF (104)"/>
      <sheetName val="Semi-An CF (105)"/>
      <sheetName val="Semi-An CF (106)"/>
      <sheetName val="Semi-An CF (107)"/>
      <sheetName val="Semi-An CF (108)"/>
      <sheetName val="Semi-An CF (109)"/>
      <sheetName val="Semi-An CF (110)"/>
      <sheetName val="Semi-An CF (111)"/>
      <sheetName val="Semi-An CF (112)"/>
      <sheetName val="Fund Model Cover"/>
      <sheetName val="Param"/>
      <sheetName val="MainMenu"/>
      <sheetName val="AssetSelection"/>
      <sheetName val="DataEntrySQL"/>
      <sheetName val="Input Table"/>
      <sheetName val="Input Sensitivity"/>
      <sheetName val="OutputPage_03"/>
      <sheetName val="OutputPage_02"/>
      <sheetName val="OutputPage_01"/>
      <sheetName val="OutputPages"/>
      <sheetName val="Output Sensitivity"/>
      <sheetName val="Fund Assumptions"/>
      <sheetName val="Graph Summary"/>
      <sheetName val="Switch Control"/>
      <sheetName val="MarketRents"/>
      <sheetName val="MarketRents(MX)"/>
      <sheetName val="Potential"/>
      <sheetName val="Potential(MX)"/>
      <sheetName val="Rents"/>
      <sheetName val="Rents(MX)"/>
      <sheetName val="RecoveredSC"/>
      <sheetName val="RecoveredSC(MX)"/>
      <sheetName val="TotalRecoverable"/>
      <sheetName val="TotalRecoverable(MX)"/>
      <sheetName val="ICI"/>
      <sheetName val="ICI(MX)"/>
      <sheetName val="Insurance"/>
      <sheetName val="Insurance(MX)"/>
      <sheetName val="PropertyMngt"/>
      <sheetName val="PropertyMngt(MX)"/>
      <sheetName val="AgencyFeeOnRents"/>
      <sheetName val="AgencyFeeOnRents(MX)"/>
      <sheetName val="OtherOrdinaryCosts"/>
      <sheetName val="OtherOrdinaryCosts(MX)"/>
      <sheetName val="MarketingCosts"/>
      <sheetName val="MarketingCosts(MX)"/>
      <sheetName val="Capex"/>
      <sheetName val="Capex(MX)"/>
      <sheetName val="TI"/>
      <sheetName val="TI(MX)"/>
      <sheetName val="AfDc"/>
      <sheetName val="Investor Purchase Price"/>
      <sheetName val="Implied OMV (MS)"/>
      <sheetName val="Capital Gain(MS)"/>
      <sheetName val="Capital Gain_(Loss)"/>
      <sheetName val="Dispo Value"/>
      <sheetName val="I.Chart"/>
      <sheetName val="Debt"/>
      <sheetName val="IMSER Valuation"/>
      <sheetName val="CCN"/>
      <sheetName val="Single Asset Unlevered CF"/>
      <sheetName val="Fund Unlevered CF"/>
      <sheetName val="Fund Levered CF"/>
      <sheetName val="Sheet1"/>
      <sheetName val="Fund Summary Balance Sheet"/>
      <sheetName val="Trend Analysis"/>
      <sheetName val="Income Statement &amp; BS Account"/>
      <sheetName val="Success Fees SGR"/>
      <sheetName val="OutputPlus"/>
      <sheetName val="OutputPlusNoRotation"/>
      <sheetName val="Appendix - Model Assumptions"/>
      <sheetName val="Appendix - Tenant Schedule"/>
      <sheetName val="Appendix D - Asset Database"/>
      <sheetName val="Appendix - Portfolio Summary"/>
      <sheetName val="Appendix Vacant"/>
      <sheetName val="Appendix -Tenant Concent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5">
          <cell r="C5" t="str">
            <v>VIA ASSAROTTI 13</v>
          </cell>
        </row>
        <row r="13">
          <cell r="C13" t="str">
            <v>PZA BELTRADE 1</v>
          </cell>
          <cell r="D13">
            <v>1</v>
          </cell>
          <cell r="E13" t="str">
            <v>MILAN</v>
          </cell>
          <cell r="F13" t="str">
            <v>CommercialPS</v>
          </cell>
          <cell r="G13">
            <v>2633858889.8876586</v>
          </cell>
          <cell r="H13">
            <v>0.11866056733946583</v>
          </cell>
          <cell r="I13">
            <v>13199.375241999998</v>
          </cell>
          <cell r="J13">
            <v>13579.400233959957</v>
          </cell>
          <cell r="K13">
            <v>7557.9573538455506</v>
          </cell>
          <cell r="L13">
            <v>1896.05</v>
          </cell>
          <cell r="M13">
            <v>1924.8678881544479</v>
          </cell>
          <cell r="N13">
            <v>0</v>
          </cell>
          <cell r="O13">
            <v>0</v>
          </cell>
          <cell r="P13">
            <v>1820.5</v>
          </cell>
          <cell r="Q13">
            <v>0</v>
          </cell>
          <cell r="R13">
            <v>675000</v>
          </cell>
          <cell r="S13">
            <v>6.5000000000000002E-2</v>
          </cell>
          <cell r="T13">
            <v>9.9975010430730871E-2</v>
          </cell>
          <cell r="U13">
            <v>3313257840.1348996</v>
          </cell>
          <cell r="V13">
            <v>0.96780079237783545</v>
          </cell>
          <cell r="W13">
            <v>5.0513451959497496E-2</v>
          </cell>
          <cell r="X13" t="str">
            <v>Visited&amp;Reviewed (Abaco)</v>
          </cell>
          <cell r="Y13">
            <v>4.6100000000000002E-2</v>
          </cell>
          <cell r="Z13">
            <v>5.6884946291294094</v>
          </cell>
          <cell r="AA13">
            <v>8652580.9896984342</v>
          </cell>
          <cell r="AB13">
            <v>4</v>
          </cell>
          <cell r="AC13">
            <v>105511151197.52663</v>
          </cell>
          <cell r="AD13">
            <v>7993647.3706568675</v>
          </cell>
          <cell r="AE13" t="str">
            <v>Standard - Rent Capitalisation</v>
          </cell>
          <cell r="AF13">
            <v>0.11866056733946583</v>
          </cell>
          <cell r="AG13">
            <v>0</v>
          </cell>
          <cell r="AI13">
            <v>114208663294.82535</v>
          </cell>
          <cell r="AJ13">
            <v>113066576661.87709</v>
          </cell>
          <cell r="AK13">
            <v>0</v>
          </cell>
          <cell r="AL13">
            <v>0</v>
          </cell>
          <cell r="AM13">
            <v>0</v>
          </cell>
          <cell r="AN13">
            <v>-3123718695.2392678</v>
          </cell>
          <cell r="AO13">
            <v>9303359696.1877117</v>
          </cell>
          <cell r="AP13">
            <v>74292385010.548141</v>
          </cell>
          <cell r="AQ13">
            <v>5470962.1728914436</v>
          </cell>
          <cell r="AR13">
            <v>-1147662849.0176866</v>
          </cell>
          <cell r="AS13">
            <v>-1152205195.561182</v>
          </cell>
          <cell r="AT13">
            <v>-1159212719.5579119</v>
          </cell>
          <cell r="AU13">
            <v>-1163786078.0566916</v>
          </cell>
          <cell r="AV13">
            <v>-1171400902.691401</v>
          </cell>
          <cell r="AW13">
            <v>-1176005738.3247943</v>
          </cell>
          <cell r="AX13">
            <v>-1183929509.8686645</v>
          </cell>
          <cell r="AY13">
            <v>-1188566294.7936907</v>
          </cell>
          <cell r="AZ13">
            <v>0</v>
          </cell>
          <cell r="BA13">
            <v>0</v>
          </cell>
          <cell r="BB13">
            <v>0</v>
          </cell>
          <cell r="BC13">
            <v>0</v>
          </cell>
          <cell r="BD13">
            <v>0</v>
          </cell>
          <cell r="BE13">
            <v>0</v>
          </cell>
          <cell r="BF13">
            <v>0</v>
          </cell>
          <cell r="BG13">
            <v>0</v>
          </cell>
          <cell r="BH13">
            <v>0</v>
          </cell>
          <cell r="BI13">
            <v>0</v>
          </cell>
          <cell r="BJ13">
            <v>0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  <cell r="BO13">
            <v>0</v>
          </cell>
          <cell r="BP13">
            <v>0</v>
          </cell>
          <cell r="BQ13">
            <v>0</v>
          </cell>
          <cell r="BR13">
            <v>0</v>
          </cell>
          <cell r="BS13">
            <v>0</v>
          </cell>
          <cell r="BT13">
            <v>0</v>
          </cell>
          <cell r="BU13">
            <v>0</v>
          </cell>
          <cell r="BV13">
            <v>0</v>
          </cell>
          <cell r="BW13">
            <v>76114034291.00679</v>
          </cell>
          <cell r="BX13">
            <v>0</v>
          </cell>
          <cell r="BY13">
            <v>0</v>
          </cell>
          <cell r="BZ13">
            <v>0</v>
          </cell>
          <cell r="CA13">
            <v>0</v>
          </cell>
          <cell r="CB13">
            <v>0</v>
          </cell>
          <cell r="CC13">
            <v>0</v>
          </cell>
          <cell r="CD13">
            <v>0</v>
          </cell>
          <cell r="CE13">
            <v>0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-122451194.11158644</v>
          </cell>
          <cell r="CO13">
            <v>-123366159.71750002</v>
          </cell>
          <cell r="CP13">
            <v>-124287962.02326025</v>
          </cell>
          <cell r="CQ13">
            <v>-125216652.11326255</v>
          </cell>
          <cell r="CR13">
            <v>-126152281.45360918</v>
          </cell>
          <cell r="CS13">
            <v>-127094901.89496149</v>
          </cell>
          <cell r="CT13">
            <v>-128044565.67541333</v>
          </cell>
          <cell r="CU13">
            <v>-129001325.42338592</v>
          </cell>
          <cell r="CV13">
            <v>0</v>
          </cell>
          <cell r="CW13">
            <v>0</v>
          </cell>
          <cell r="CX13">
            <v>0</v>
          </cell>
          <cell r="CY13">
            <v>0</v>
          </cell>
          <cell r="CZ13">
            <v>0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K13">
            <v>0</v>
          </cell>
          <cell r="DL13" t="str">
            <v>ITL</v>
          </cell>
          <cell r="DM13">
            <v>1</v>
          </cell>
          <cell r="DN13">
            <v>1459493168.6960518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.bin"/><Relationship Id="rId3" Type="http://schemas.openxmlformats.org/officeDocument/2006/relationships/hyperlink" Target="chrome-extension://efaidnbmnnnibpcajpcglclefindmkaj/https:/www.botkyrka.se/download/18.50ac56a41864a37ab2c39f21/1677574692019/VA-taxa_2023.pdf" TargetMode="External"/><Relationship Id="rId7" Type="http://schemas.openxmlformats.org/officeDocument/2006/relationships/hyperlink" Target="https://www.lantmateriet.se/en/real-property/change-owner/stamp-duty-and-fees/" TargetMode="External"/><Relationship Id="rId2" Type="http://schemas.openxmlformats.org/officeDocument/2006/relationships/hyperlink" Target="https://www.botkyrka.se/boende-och-narmiljo/bygglov-och-tillstand/sa-soker-du-bygglov/kostnad-for-bygglov" TargetMode="External"/><Relationship Id="rId1" Type="http://schemas.openxmlformats.org/officeDocument/2006/relationships/hyperlink" Target="https://www.lantmateriet.se/sv/fastigheter/Andra-fastighet/vad-kommer-det-att-kosta/" TargetMode="External"/><Relationship Id="rId6" Type="http://schemas.openxmlformats.org/officeDocument/2006/relationships/hyperlink" Target="https://www.lantmateriet.se/en/real-property/change-owner/stamp-duty-and-fees/" TargetMode="External"/><Relationship Id="rId5" Type="http://schemas.openxmlformats.org/officeDocument/2006/relationships/hyperlink" Target="https://sfab.se/varme-kyla/fjarrvarme/?gad_source=1&amp;gclid=CjwKCAiAuNGuBhAkEiwAGId4aodk6Xjwiry1Xn5dRUNRm8tVD8y00ouLW0ZXOsWTXpr0D8lxIUkKRhoCPmMQAvD_BwE" TargetMode="External"/><Relationship Id="rId4" Type="http://schemas.openxmlformats.org/officeDocument/2006/relationships/hyperlink" Target="https://www.botkyrka.se/boende-och-narmiljo/bygglov-och-tillstand/sa-soker-du-bygglov/kostnad-for-bygglo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1C1087-852B-4AE0-8649-25F45E6C57D0}">
  <dimension ref="B3:AB51"/>
  <sheetViews>
    <sheetView showGridLines="0" zoomScaleNormal="100" workbookViewId="0">
      <pane xSplit="4" ySplit="3" topLeftCell="E4" activePane="bottomRight" state="frozen"/>
      <selection pane="topRight" activeCell="E1" sqref="E1"/>
      <selection pane="bottomLeft" activeCell="A4" sqref="A4"/>
      <selection pane="bottomRight" activeCell="K46" sqref="K46"/>
    </sheetView>
  </sheetViews>
  <sheetFormatPr defaultRowHeight="12.75" x14ac:dyDescent="0.2"/>
  <cols>
    <col min="1" max="1" width="2.5703125" customWidth="1"/>
    <col min="2" max="2" width="52.42578125" customWidth="1"/>
    <col min="3" max="4" width="5.5703125" customWidth="1"/>
    <col min="5" max="5" width="15" bestFit="1" customWidth="1"/>
    <col min="6" max="6" width="12.5703125" customWidth="1"/>
    <col min="7" max="7" width="19.140625" bestFit="1" customWidth="1"/>
    <col min="8" max="8" width="16.28515625" bestFit="1" customWidth="1"/>
    <col min="9" max="9" width="15.42578125" bestFit="1" customWidth="1"/>
    <col min="10" max="10" width="39.140625" bestFit="1" customWidth="1"/>
    <col min="11" max="11" width="39" bestFit="1" customWidth="1"/>
    <col min="12" max="12" width="15.28515625" bestFit="1" customWidth="1"/>
    <col min="13" max="13" width="15" bestFit="1" customWidth="1"/>
    <col min="14" max="14" width="11.5703125" customWidth="1"/>
    <col min="15" max="15" width="13.85546875" customWidth="1"/>
    <col min="16" max="16" width="12.7109375" bestFit="1" customWidth="1"/>
    <col min="17" max="17" width="12.7109375" customWidth="1"/>
    <col min="18" max="21" width="11.5703125" customWidth="1"/>
    <col min="22" max="22" width="16.5703125" bestFit="1" customWidth="1"/>
    <col min="23" max="23" width="11.5703125" customWidth="1"/>
    <col min="24" max="24" width="13.140625" customWidth="1"/>
    <col min="25" max="25" width="13.85546875" bestFit="1" customWidth="1"/>
    <col min="26" max="26" width="11.5703125" customWidth="1"/>
  </cols>
  <sheetData>
    <row r="3" spans="2:28" ht="64.5" thickBot="1" x14ac:dyDescent="0.25">
      <c r="B3" s="435" t="s">
        <v>219</v>
      </c>
      <c r="C3" s="436" t="s">
        <v>188</v>
      </c>
      <c r="D3" s="436" t="s">
        <v>189</v>
      </c>
      <c r="E3" s="437" t="s">
        <v>190</v>
      </c>
      <c r="F3" s="437" t="s">
        <v>191</v>
      </c>
      <c r="G3" s="437" t="s">
        <v>279</v>
      </c>
      <c r="H3" s="437" t="s">
        <v>192</v>
      </c>
      <c r="I3" s="437" t="s">
        <v>193</v>
      </c>
      <c r="J3" s="437" t="s">
        <v>216</v>
      </c>
      <c r="K3" s="437" t="s">
        <v>274</v>
      </c>
      <c r="L3" s="437" t="s">
        <v>217</v>
      </c>
      <c r="M3" s="437" t="s">
        <v>218</v>
      </c>
      <c r="N3" s="437" t="s">
        <v>194</v>
      </c>
      <c r="O3" s="437" t="s">
        <v>195</v>
      </c>
      <c r="P3" s="438" t="s">
        <v>196</v>
      </c>
      <c r="Q3" s="437" t="s">
        <v>347</v>
      </c>
      <c r="R3" s="437" t="s">
        <v>197</v>
      </c>
      <c r="S3" s="437" t="s">
        <v>198</v>
      </c>
      <c r="T3" s="437" t="s">
        <v>199</v>
      </c>
      <c r="U3" s="437" t="s">
        <v>200</v>
      </c>
      <c r="V3" s="437" t="s">
        <v>174</v>
      </c>
      <c r="W3" s="437" t="s">
        <v>201</v>
      </c>
      <c r="X3" s="437" t="s">
        <v>202</v>
      </c>
      <c r="Y3" s="437" t="s">
        <v>203</v>
      </c>
      <c r="Z3" s="437" t="s">
        <v>204</v>
      </c>
    </row>
    <row r="4" spans="2:28" ht="13.5" thickTop="1" x14ac:dyDescent="0.2">
      <c r="B4" t="s">
        <v>280</v>
      </c>
      <c r="C4" t="s">
        <v>348</v>
      </c>
      <c r="D4" t="s">
        <v>349</v>
      </c>
      <c r="E4" s="152">
        <f>Apt.list!E19</f>
        <v>23285</v>
      </c>
      <c r="F4" s="439">
        <f>E4/$E$18</f>
        <v>0.97594199253950287</v>
      </c>
      <c r="G4" s="46">
        <v>170306506</v>
      </c>
      <c r="H4" s="190">
        <f>I4/E4</f>
        <v>0.78804809963495803</v>
      </c>
      <c r="I4" s="152">
        <f>Apt.list!E16</f>
        <v>18349.699999999997</v>
      </c>
      <c r="J4" s="152">
        <f>I4/K4</f>
        <v>44.322946859903375</v>
      </c>
      <c r="K4" s="152">
        <f>Apt.list!C28</f>
        <v>414</v>
      </c>
      <c r="L4" s="440">
        <v>18310</v>
      </c>
      <c r="M4" s="152">
        <f>(L4*E4)</f>
        <v>426348350</v>
      </c>
      <c r="N4" s="441">
        <v>0.25</v>
      </c>
      <c r="O4" s="46">
        <f>M4*(1+N4)</f>
        <v>532935437.5</v>
      </c>
      <c r="P4" s="268">
        <f>Apt.list!H9</f>
        <v>3763.4697272732169</v>
      </c>
      <c r="Q4" s="152"/>
      <c r="R4" s="440">
        <v>350</v>
      </c>
      <c r="S4" s="441">
        <v>0</v>
      </c>
      <c r="T4" s="46">
        <f>(1-S4)*(P4-R4)*I4</f>
        <v>62636145.454545341</v>
      </c>
      <c r="U4" s="442">
        <v>4.3999999999999997E-2</v>
      </c>
      <c r="V4" s="46">
        <f>T4/U4</f>
        <v>1423548760.3305759</v>
      </c>
      <c r="W4" s="441">
        <v>0.65</v>
      </c>
      <c r="X4" s="46">
        <f>W4*V4</f>
        <v>925306694.21487439</v>
      </c>
      <c r="Y4" s="46">
        <f>V4-X4</f>
        <v>498242066.11570156</v>
      </c>
      <c r="Z4" s="190">
        <f>Y4/V4</f>
        <v>0.35</v>
      </c>
      <c r="AB4" s="46"/>
    </row>
    <row r="5" spans="2:28" hidden="1" x14ac:dyDescent="0.2">
      <c r="E5" s="152"/>
      <c r="F5" s="439">
        <f t="shared" ref="F5:F14" si="0">E5/$E$18</f>
        <v>0</v>
      </c>
      <c r="G5" s="46"/>
      <c r="H5" s="190" t="e">
        <f t="shared" ref="H5:H14" si="1">I5/E5</f>
        <v>#DIV/0!</v>
      </c>
      <c r="I5" s="46"/>
      <c r="J5" s="152"/>
      <c r="K5" s="440"/>
      <c r="L5" s="152"/>
      <c r="M5" s="152"/>
      <c r="N5" s="190"/>
      <c r="O5" s="46"/>
      <c r="P5" s="443"/>
      <c r="Q5" s="440"/>
      <c r="R5" s="440"/>
      <c r="S5" s="441"/>
      <c r="T5" s="46">
        <f t="shared" ref="T5:T14" si="2">(1-S5)*(P5-R5)*I5</f>
        <v>0</v>
      </c>
      <c r="U5" s="442"/>
      <c r="V5" s="46"/>
      <c r="W5" s="441">
        <v>0.65</v>
      </c>
      <c r="X5" s="46">
        <f t="shared" ref="X5:X14" si="3">W5*V5</f>
        <v>0</v>
      </c>
      <c r="Y5" s="46">
        <f t="shared" ref="Y5:Y14" si="4">V5-X5</f>
        <v>0</v>
      </c>
      <c r="Z5" s="190" t="e">
        <f t="shared" ref="Z5:Z14" si="5">Y5/V5</f>
        <v>#DIV/0!</v>
      </c>
    </row>
    <row r="6" spans="2:28" hidden="1" x14ac:dyDescent="0.2">
      <c r="E6" s="152"/>
      <c r="F6" s="439">
        <f t="shared" si="0"/>
        <v>0</v>
      </c>
      <c r="G6" s="46"/>
      <c r="H6" s="190" t="e">
        <f t="shared" si="1"/>
        <v>#DIV/0!</v>
      </c>
      <c r="I6" s="46"/>
      <c r="J6" s="440"/>
      <c r="K6" s="152"/>
      <c r="L6" s="152"/>
      <c r="M6" s="152"/>
      <c r="N6" s="190"/>
      <c r="O6" s="46"/>
      <c r="P6" s="443"/>
      <c r="Q6" s="440"/>
      <c r="R6" s="440"/>
      <c r="S6" s="441"/>
      <c r="T6" s="46">
        <f t="shared" si="2"/>
        <v>0</v>
      </c>
      <c r="U6" s="444"/>
      <c r="V6" s="46"/>
      <c r="W6" s="441">
        <v>0.65</v>
      </c>
      <c r="X6" s="46">
        <f t="shared" si="3"/>
        <v>0</v>
      </c>
      <c r="Y6" s="46">
        <f t="shared" si="4"/>
        <v>0</v>
      </c>
      <c r="Z6" s="190" t="e">
        <f t="shared" si="5"/>
        <v>#DIV/0!</v>
      </c>
    </row>
    <row r="7" spans="2:28" hidden="1" x14ac:dyDescent="0.2">
      <c r="E7" s="152"/>
      <c r="F7" s="439">
        <f t="shared" si="0"/>
        <v>0</v>
      </c>
      <c r="G7" s="46"/>
      <c r="H7" s="190" t="e">
        <f t="shared" si="1"/>
        <v>#DIV/0!</v>
      </c>
      <c r="I7" s="46"/>
      <c r="J7" s="152"/>
      <c r="K7" s="440"/>
      <c r="L7" s="152"/>
      <c r="M7" s="152"/>
      <c r="N7" s="190"/>
      <c r="O7" s="46"/>
      <c r="P7" s="443"/>
      <c r="Q7" s="440"/>
      <c r="R7" s="440"/>
      <c r="S7" s="441"/>
      <c r="T7" s="46">
        <f t="shared" si="2"/>
        <v>0</v>
      </c>
      <c r="U7" s="444"/>
      <c r="V7" s="46"/>
      <c r="W7" s="441">
        <v>0.65</v>
      </c>
      <c r="X7" s="46">
        <f t="shared" si="3"/>
        <v>0</v>
      </c>
      <c r="Y7" s="46">
        <f t="shared" si="4"/>
        <v>0</v>
      </c>
      <c r="Z7" s="190" t="e">
        <f t="shared" si="5"/>
        <v>#DIV/0!</v>
      </c>
    </row>
    <row r="8" spans="2:28" hidden="1" x14ac:dyDescent="0.2">
      <c r="E8" s="152"/>
      <c r="F8" s="439">
        <f t="shared" si="0"/>
        <v>0</v>
      </c>
      <c r="G8" s="46"/>
      <c r="H8" s="190" t="e">
        <f t="shared" si="1"/>
        <v>#DIV/0!</v>
      </c>
      <c r="I8" s="46"/>
      <c r="J8" s="440"/>
      <c r="K8" s="152"/>
      <c r="L8" s="152"/>
      <c r="M8" s="152"/>
      <c r="N8" s="190"/>
      <c r="O8" s="46"/>
      <c r="P8" s="443"/>
      <c r="Q8" s="440"/>
      <c r="R8" s="440"/>
      <c r="S8" s="441"/>
      <c r="T8" s="46">
        <f t="shared" si="2"/>
        <v>0</v>
      </c>
      <c r="U8" s="444"/>
      <c r="V8" s="46"/>
      <c r="W8" s="441">
        <v>0.65</v>
      </c>
      <c r="X8" s="46">
        <f t="shared" si="3"/>
        <v>0</v>
      </c>
      <c r="Y8" s="46">
        <f t="shared" si="4"/>
        <v>0</v>
      </c>
      <c r="Z8" s="190" t="e">
        <f t="shared" si="5"/>
        <v>#DIV/0!</v>
      </c>
    </row>
    <row r="9" spans="2:28" hidden="1" x14ac:dyDescent="0.2">
      <c r="E9" s="152"/>
      <c r="F9" s="439">
        <f t="shared" si="0"/>
        <v>0</v>
      </c>
      <c r="G9" s="46"/>
      <c r="H9" s="190" t="e">
        <f t="shared" si="1"/>
        <v>#DIV/0!</v>
      </c>
      <c r="I9" s="46"/>
      <c r="J9" s="440"/>
      <c r="K9" s="152"/>
      <c r="L9" s="152"/>
      <c r="M9" s="152"/>
      <c r="N9" s="190"/>
      <c r="O9" s="46"/>
      <c r="P9" s="443"/>
      <c r="Q9" s="440"/>
      <c r="R9" s="440"/>
      <c r="S9" s="441"/>
      <c r="T9" s="46">
        <f t="shared" si="2"/>
        <v>0</v>
      </c>
      <c r="U9" s="442"/>
      <c r="V9" s="46"/>
      <c r="W9" s="441">
        <v>0.65</v>
      </c>
      <c r="X9" s="46">
        <f t="shared" si="3"/>
        <v>0</v>
      </c>
      <c r="Y9" s="46">
        <f t="shared" si="4"/>
        <v>0</v>
      </c>
      <c r="Z9" s="190" t="e">
        <f t="shared" si="5"/>
        <v>#DIV/0!</v>
      </c>
    </row>
    <row r="10" spans="2:28" hidden="1" x14ac:dyDescent="0.2">
      <c r="E10" s="152"/>
      <c r="F10" s="439">
        <f t="shared" si="0"/>
        <v>0</v>
      </c>
      <c r="G10" s="46"/>
      <c r="H10" s="190" t="e">
        <f t="shared" si="1"/>
        <v>#DIV/0!</v>
      </c>
      <c r="I10" s="46"/>
      <c r="J10" s="152"/>
      <c r="K10" s="440"/>
      <c r="L10" s="152"/>
      <c r="M10" s="152"/>
      <c r="N10" s="190"/>
      <c r="O10" s="46"/>
      <c r="P10" s="443"/>
      <c r="Q10" s="440"/>
      <c r="R10" s="440"/>
      <c r="S10" s="441"/>
      <c r="T10" s="46">
        <f t="shared" si="2"/>
        <v>0</v>
      </c>
      <c r="U10" s="444"/>
      <c r="V10" s="46"/>
      <c r="W10" s="441">
        <v>0.65</v>
      </c>
      <c r="X10" s="46">
        <f t="shared" si="3"/>
        <v>0</v>
      </c>
      <c r="Y10" s="46">
        <f t="shared" si="4"/>
        <v>0</v>
      </c>
      <c r="Z10" s="190" t="e">
        <f t="shared" si="5"/>
        <v>#DIV/0!</v>
      </c>
    </row>
    <row r="11" spans="2:28" hidden="1" x14ac:dyDescent="0.2">
      <c r="E11" s="152"/>
      <c r="F11" s="439">
        <f t="shared" si="0"/>
        <v>0</v>
      </c>
      <c r="G11" s="46"/>
      <c r="H11" s="190" t="e">
        <f t="shared" si="1"/>
        <v>#DIV/0!</v>
      </c>
      <c r="I11" s="46"/>
      <c r="J11" s="152"/>
      <c r="K11" s="440"/>
      <c r="L11" s="152"/>
      <c r="M11" s="152"/>
      <c r="N11" s="190"/>
      <c r="O11" s="46"/>
      <c r="P11" s="443"/>
      <c r="Q11" s="440"/>
      <c r="R11" s="440"/>
      <c r="S11" s="441"/>
      <c r="T11" s="46">
        <f t="shared" si="2"/>
        <v>0</v>
      </c>
      <c r="U11" s="444"/>
      <c r="V11" s="46"/>
      <c r="W11" s="441">
        <v>0.65</v>
      </c>
      <c r="X11" s="46">
        <f t="shared" si="3"/>
        <v>0</v>
      </c>
      <c r="Y11" s="46">
        <f t="shared" si="4"/>
        <v>0</v>
      </c>
      <c r="Z11" s="190" t="e">
        <f t="shared" si="5"/>
        <v>#DIV/0!</v>
      </c>
    </row>
    <row r="12" spans="2:28" hidden="1" x14ac:dyDescent="0.2">
      <c r="E12" s="152"/>
      <c r="F12" s="439">
        <f t="shared" si="0"/>
        <v>0</v>
      </c>
      <c r="G12" s="46"/>
      <c r="H12" s="190" t="e">
        <f t="shared" si="1"/>
        <v>#DIV/0!</v>
      </c>
      <c r="I12" s="46"/>
      <c r="J12" s="440"/>
      <c r="K12" s="152"/>
      <c r="L12" s="152"/>
      <c r="M12" s="152"/>
      <c r="N12" s="190"/>
      <c r="O12" s="46"/>
      <c r="P12" s="443"/>
      <c r="Q12" s="440"/>
      <c r="R12" s="440"/>
      <c r="S12" s="441"/>
      <c r="T12" s="46">
        <f t="shared" si="2"/>
        <v>0</v>
      </c>
      <c r="U12" s="444"/>
      <c r="V12" s="46"/>
      <c r="W12" s="441">
        <v>0.65</v>
      </c>
      <c r="X12" s="46">
        <f t="shared" si="3"/>
        <v>0</v>
      </c>
      <c r="Y12" s="46">
        <f t="shared" si="4"/>
        <v>0</v>
      </c>
      <c r="Z12" s="190" t="e">
        <f t="shared" si="5"/>
        <v>#DIV/0!</v>
      </c>
    </row>
    <row r="13" spans="2:28" hidden="1" x14ac:dyDescent="0.2">
      <c r="E13" s="152"/>
      <c r="F13" s="439">
        <f t="shared" si="0"/>
        <v>0</v>
      </c>
      <c r="G13" s="46"/>
      <c r="H13" s="190" t="e">
        <f t="shared" si="1"/>
        <v>#DIV/0!</v>
      </c>
      <c r="I13" s="46"/>
      <c r="J13" s="440"/>
      <c r="K13" s="152"/>
      <c r="L13" s="152"/>
      <c r="M13" s="152"/>
      <c r="N13" s="445"/>
      <c r="O13" s="46"/>
      <c r="P13" s="443"/>
      <c r="Q13" s="440"/>
      <c r="R13" s="440"/>
      <c r="S13" s="446"/>
      <c r="T13" s="46">
        <f t="shared" si="2"/>
        <v>0</v>
      </c>
      <c r="U13" s="444"/>
      <c r="V13" s="46"/>
      <c r="W13" s="441">
        <v>0.65</v>
      </c>
      <c r="X13" s="46">
        <f t="shared" si="3"/>
        <v>0</v>
      </c>
      <c r="Y13" s="46">
        <f t="shared" si="4"/>
        <v>0</v>
      </c>
      <c r="Z13" s="190" t="e">
        <f t="shared" si="5"/>
        <v>#DIV/0!</v>
      </c>
    </row>
    <row r="14" spans="2:28" x14ac:dyDescent="0.2">
      <c r="B14" t="s">
        <v>356</v>
      </c>
      <c r="C14" t="s">
        <v>348</v>
      </c>
      <c r="D14" t="s">
        <v>349</v>
      </c>
      <c r="E14" s="152">
        <f>Apt.list!E20</f>
        <v>574</v>
      </c>
      <c r="F14" s="439">
        <f t="shared" si="0"/>
        <v>2.4058007460497088E-2</v>
      </c>
      <c r="G14" s="46"/>
      <c r="H14" s="190">
        <f t="shared" si="1"/>
        <v>0.87979094076655051</v>
      </c>
      <c r="I14" s="46">
        <f>Apt.list!E17</f>
        <v>505</v>
      </c>
      <c r="J14" s="440"/>
      <c r="K14" s="152"/>
      <c r="L14" s="152"/>
      <c r="M14" s="152"/>
      <c r="N14" s="445"/>
      <c r="O14" s="46"/>
      <c r="P14" s="268">
        <f>Apt.list!H5</f>
        <v>3000</v>
      </c>
      <c r="Q14" s="440"/>
      <c r="R14" s="440">
        <v>200</v>
      </c>
      <c r="S14" s="446">
        <v>0.05</v>
      </c>
      <c r="T14" s="46">
        <f t="shared" si="2"/>
        <v>1343300</v>
      </c>
      <c r="U14" s="442">
        <v>0.06</v>
      </c>
      <c r="V14" s="46">
        <f>T14/U14</f>
        <v>22388333.333333336</v>
      </c>
      <c r="W14" s="441">
        <v>0.65</v>
      </c>
      <c r="X14" s="46">
        <f t="shared" si="3"/>
        <v>14552416.666666668</v>
      </c>
      <c r="Y14" s="46">
        <f t="shared" si="4"/>
        <v>7835916.6666666679</v>
      </c>
      <c r="Z14" s="190">
        <f t="shared" si="5"/>
        <v>0.35000000000000003</v>
      </c>
    </row>
    <row r="15" spans="2:28" x14ac:dyDescent="0.2">
      <c r="B15" t="s">
        <v>357</v>
      </c>
      <c r="C15" t="s">
        <v>348</v>
      </c>
      <c r="D15" t="s">
        <v>350</v>
      </c>
      <c r="E15" s="152"/>
      <c r="F15" s="158"/>
      <c r="H15" s="447"/>
      <c r="J15" s="448"/>
      <c r="K15" s="448">
        <v>134</v>
      </c>
      <c r="L15" s="440">
        <v>300000</v>
      </c>
      <c r="M15" s="152">
        <f>K15*L15</f>
        <v>40200000</v>
      </c>
      <c r="N15" s="441">
        <v>0</v>
      </c>
      <c r="O15" s="46">
        <f>M15*(1+N15)</f>
        <v>40200000</v>
      </c>
      <c r="P15" s="443"/>
      <c r="Q15" s="440">
        <v>18000</v>
      </c>
      <c r="R15" s="449">
        <v>1000</v>
      </c>
      <c r="S15" s="441">
        <v>0</v>
      </c>
      <c r="T15" s="46">
        <f>(1-S15)*(Q15-R15)*K15</f>
        <v>2278000</v>
      </c>
      <c r="U15" s="442">
        <v>6.5000000000000002E-2</v>
      </c>
      <c r="V15" s="46">
        <f>T15/U15</f>
        <v>35046153.846153848</v>
      </c>
      <c r="W15" s="441">
        <f>$W$4</f>
        <v>0.65</v>
      </c>
      <c r="X15" s="46">
        <f>W15*V15</f>
        <v>22780000.000000004</v>
      </c>
      <c r="Y15" s="46">
        <f>V15-X15</f>
        <v>12266153.846153844</v>
      </c>
      <c r="Z15" s="123">
        <f>Y15/V15</f>
        <v>0.34999999999999992</v>
      </c>
    </row>
    <row r="16" spans="2:28" x14ac:dyDescent="0.2">
      <c r="B16" t="s">
        <v>358</v>
      </c>
      <c r="C16" t="s">
        <v>351</v>
      </c>
      <c r="D16" t="s">
        <v>349</v>
      </c>
      <c r="E16" s="448"/>
      <c r="F16" s="185"/>
      <c r="H16" s="447"/>
      <c r="I16" s="448"/>
      <c r="J16" s="448"/>
      <c r="K16" s="152">
        <v>17</v>
      </c>
      <c r="L16" s="152"/>
      <c r="M16" s="46"/>
      <c r="N16" s="123"/>
      <c r="O16" s="46"/>
      <c r="P16" s="268"/>
      <c r="Q16" s="440">
        <v>9000</v>
      </c>
      <c r="R16" s="449">
        <v>1000</v>
      </c>
      <c r="S16" s="441">
        <v>0</v>
      </c>
      <c r="T16" s="46">
        <f>(1-S16)*(Q16-R16)*K16</f>
        <v>136000</v>
      </c>
      <c r="U16" s="442">
        <v>6.5000000000000002E-2</v>
      </c>
      <c r="V16" s="46">
        <f>T16/U16</f>
        <v>2092307.6923076923</v>
      </c>
      <c r="W16" s="441">
        <f>$W$4</f>
        <v>0.65</v>
      </c>
      <c r="X16" s="46">
        <f>W16*V16</f>
        <v>1360000</v>
      </c>
      <c r="Y16" s="46">
        <f>V16-X16</f>
        <v>732307.69230769225</v>
      </c>
      <c r="Z16" s="123">
        <f>Y16/V16</f>
        <v>0.35</v>
      </c>
    </row>
    <row r="17" spans="2:26" x14ac:dyDescent="0.2">
      <c r="B17" s="154"/>
      <c r="C17" s="154"/>
      <c r="D17" s="154"/>
      <c r="E17" s="450"/>
      <c r="F17" s="186"/>
      <c r="G17" s="154"/>
      <c r="H17" s="451"/>
      <c r="I17" s="450"/>
      <c r="J17" s="450"/>
      <c r="K17" s="155"/>
      <c r="L17" s="155"/>
      <c r="M17" s="64"/>
      <c r="N17" s="187"/>
      <c r="O17" s="64"/>
      <c r="P17" s="269"/>
      <c r="Q17" s="155"/>
      <c r="R17" s="155"/>
      <c r="S17" s="452"/>
      <c r="T17" s="64"/>
      <c r="U17" s="453"/>
      <c r="V17" s="64"/>
      <c r="W17" s="187"/>
      <c r="X17" s="64"/>
      <c r="Y17" s="64"/>
      <c r="Z17" s="187"/>
    </row>
    <row r="18" spans="2:26" x14ac:dyDescent="0.2">
      <c r="B18" s="137"/>
      <c r="C18" s="137"/>
      <c r="D18" s="137"/>
      <c r="E18" s="66">
        <f>SUM(E4:E17)</f>
        <v>23859</v>
      </c>
      <c r="F18" s="454">
        <f>SUM(F4:F17)</f>
        <v>1</v>
      </c>
      <c r="G18" s="66">
        <f>G4</f>
        <v>170306506</v>
      </c>
      <c r="H18" s="137"/>
      <c r="I18" s="66">
        <f>SUM(I4:I17)</f>
        <v>18854.699999999997</v>
      </c>
      <c r="J18" s="66"/>
      <c r="K18" s="66">
        <f>K4</f>
        <v>414</v>
      </c>
      <c r="L18" s="137"/>
      <c r="M18" s="66">
        <f>SUM(M4:M17)</f>
        <v>466548350</v>
      </c>
      <c r="N18" s="137"/>
      <c r="O18" s="66">
        <f>SUM(O4:O17)</f>
        <v>573135437.5</v>
      </c>
      <c r="P18" s="455"/>
      <c r="Q18" s="137"/>
      <c r="R18" s="137"/>
      <c r="S18" s="137"/>
      <c r="T18" s="66">
        <f>SUM(T4:T17)</f>
        <v>66393445.454545341</v>
      </c>
      <c r="U18" s="137"/>
      <c r="V18" s="66">
        <f>SUM(V4:V17)</f>
        <v>1483075555.2023706</v>
      </c>
      <c r="W18" s="137"/>
      <c r="X18" s="66">
        <f>SUM(X4:X17)</f>
        <v>963999110.88154101</v>
      </c>
      <c r="Y18" s="66">
        <f>SUM(Y4:Y17)</f>
        <v>519076444.32082981</v>
      </c>
      <c r="Z18" s="137"/>
    </row>
    <row r="19" spans="2:26" x14ac:dyDescent="0.2">
      <c r="G19" s="66"/>
      <c r="M19" s="152"/>
      <c r="P19" s="456"/>
      <c r="Q19" s="457"/>
    </row>
    <row r="20" spans="2:26" x14ac:dyDescent="0.2">
      <c r="P20" s="458"/>
      <c r="Q20" s="458"/>
    </row>
    <row r="21" spans="2:26" x14ac:dyDescent="0.2">
      <c r="P21" s="459"/>
      <c r="Q21" s="459"/>
      <c r="V21" s="458"/>
    </row>
    <row r="22" spans="2:26" x14ac:dyDescent="0.2">
      <c r="B22" s="460" t="s">
        <v>222</v>
      </c>
      <c r="C22" s="154"/>
      <c r="D22" s="154"/>
      <c r="E22" s="461" t="s">
        <v>223</v>
      </c>
      <c r="F22" s="461" t="s">
        <v>272</v>
      </c>
      <c r="K22" s="462"/>
      <c r="P22" s="459"/>
      <c r="Q22" s="459"/>
      <c r="R22" s="459"/>
      <c r="X22" s="463"/>
    </row>
    <row r="23" spans="2:26" x14ac:dyDescent="0.2">
      <c r="B23" t="s">
        <v>117</v>
      </c>
      <c r="E23" s="440">
        <v>900000</v>
      </c>
      <c r="F23" s="46">
        <f>E23</f>
        <v>900000</v>
      </c>
      <c r="I23" s="46"/>
      <c r="J23" s="137" t="s">
        <v>50</v>
      </c>
      <c r="K23" s="462">
        <f>G18-13000000</f>
        <v>157306506</v>
      </c>
      <c r="N23" s="46"/>
      <c r="P23" s="464"/>
      <c r="X23" s="46"/>
    </row>
    <row r="24" spans="2:26" x14ac:dyDescent="0.2">
      <c r="B24" t="s">
        <v>323</v>
      </c>
      <c r="E24" s="440">
        <v>10000000</v>
      </c>
      <c r="F24" s="46">
        <f>E24</f>
        <v>10000000</v>
      </c>
      <c r="I24" s="46"/>
      <c r="J24" s="137" t="s">
        <v>367</v>
      </c>
      <c r="K24" s="462">
        <f>F24+F23+F25+2213454.47920537</f>
        <v>15113454.47920537</v>
      </c>
      <c r="L24" s="46"/>
      <c r="M24" s="458"/>
      <c r="N24" s="46"/>
      <c r="O24" s="46"/>
      <c r="T24" s="458"/>
    </row>
    <row r="25" spans="2:26" x14ac:dyDescent="0.2">
      <c r="B25" t="s">
        <v>119</v>
      </c>
      <c r="E25" s="440">
        <v>2000000</v>
      </c>
      <c r="F25" s="46">
        <f>E25</f>
        <v>2000000</v>
      </c>
      <c r="J25" s="137" t="s">
        <v>365</v>
      </c>
      <c r="K25" s="462">
        <v>55000000</v>
      </c>
      <c r="M25" s="459"/>
      <c r="P25" s="458"/>
      <c r="Q25" s="458"/>
      <c r="V25" s="458"/>
    </row>
    <row r="26" spans="2:26" x14ac:dyDescent="0.2">
      <c r="B26" t="s">
        <v>120</v>
      </c>
      <c r="E26" s="440">
        <f>55000000-10786545.520795</f>
        <v>44213454.479204997</v>
      </c>
      <c r="F26" s="46">
        <f>E26</f>
        <v>44213454.479204997</v>
      </c>
      <c r="I26" s="137"/>
      <c r="J26" s="66" t="s">
        <v>366</v>
      </c>
      <c r="K26" s="465">
        <f>O18+F31+F28+F27</f>
        <v>646135437.5</v>
      </c>
      <c r="L26" s="466"/>
      <c r="M26" s="467"/>
      <c r="S26" s="137"/>
      <c r="V26" s="458"/>
    </row>
    <row r="27" spans="2:26" x14ac:dyDescent="0.2">
      <c r="B27" t="s">
        <v>124</v>
      </c>
      <c r="E27" s="440">
        <v>10000000</v>
      </c>
      <c r="F27" s="46">
        <f>E27*1.25</f>
        <v>12500000</v>
      </c>
      <c r="H27" s="137"/>
      <c r="I27" s="458"/>
      <c r="J27" s="66" t="s">
        <v>368</v>
      </c>
      <c r="K27" s="462">
        <f>F30</f>
        <v>15541250</v>
      </c>
      <c r="P27" s="464"/>
      <c r="Q27" s="464"/>
    </row>
    <row r="28" spans="2:26" x14ac:dyDescent="0.2">
      <c r="B28" t="s">
        <v>125</v>
      </c>
      <c r="E28" s="440">
        <v>10000000</v>
      </c>
      <c r="F28" s="46">
        <f>E28*1.25</f>
        <v>12500000</v>
      </c>
      <c r="H28" s="137"/>
      <c r="I28" s="458"/>
      <c r="J28" s="137" t="s">
        <v>206</v>
      </c>
      <c r="K28" s="462">
        <f>F29</f>
        <v>15000000</v>
      </c>
      <c r="L28" s="46"/>
      <c r="V28" s="458"/>
    </row>
    <row r="29" spans="2:26" x14ac:dyDescent="0.2">
      <c r="B29" t="s">
        <v>250</v>
      </c>
      <c r="E29" s="440">
        <v>12000000</v>
      </c>
      <c r="F29" s="46">
        <f>E29*1.25</f>
        <v>15000000</v>
      </c>
      <c r="H29" s="137"/>
      <c r="J29" s="468" t="s">
        <v>369</v>
      </c>
      <c r="K29" s="469">
        <f>SUM(K23:K28)</f>
        <v>904096647.97920537</v>
      </c>
      <c r="L29" s="458"/>
      <c r="N29" s="46"/>
      <c r="V29" s="459"/>
    </row>
    <row r="30" spans="2:26" x14ac:dyDescent="0.2">
      <c r="B30" t="s">
        <v>208</v>
      </c>
      <c r="E30" s="440">
        <f>9433000+1500000+1500000</f>
        <v>12433000</v>
      </c>
      <c r="F30" s="46">
        <f>E30*1.25</f>
        <v>15541250</v>
      </c>
      <c r="H30" s="470"/>
      <c r="I30" s="458"/>
      <c r="J30" s="471" t="s">
        <v>370</v>
      </c>
      <c r="K30" s="472">
        <f>E41+E37-'Cash flow and IRR'!M34</f>
        <v>128908554.74754812</v>
      </c>
      <c r="N30" s="46"/>
      <c r="V30" s="459"/>
    </row>
    <row r="31" spans="2:26" x14ac:dyDescent="0.2">
      <c r="B31" s="154" t="s">
        <v>244</v>
      </c>
      <c r="C31" s="154"/>
      <c r="D31" s="154"/>
      <c r="E31" s="473">
        <v>48000000</v>
      </c>
      <c r="F31" s="64">
        <f>E31</f>
        <v>48000000</v>
      </c>
      <c r="H31" s="137"/>
      <c r="J31" s="471" t="s">
        <v>247</v>
      </c>
      <c r="K31" s="474">
        <f>K30+K29</f>
        <v>1033005202.7267535</v>
      </c>
      <c r="L31" s="46"/>
    </row>
    <row r="32" spans="2:26" x14ac:dyDescent="0.2">
      <c r="B32" s="137" t="s">
        <v>224</v>
      </c>
      <c r="E32" s="66">
        <f>SUM(E23:E31)</f>
        <v>149546454.47920501</v>
      </c>
      <c r="F32" s="66">
        <f>SUM(F23:F31)</f>
        <v>160654704.47920501</v>
      </c>
      <c r="H32" s="137"/>
      <c r="I32" s="46"/>
      <c r="J32" s="471" t="s">
        <v>371</v>
      </c>
      <c r="K32" s="472">
        <f>E44</f>
        <v>1483075555.2023706</v>
      </c>
      <c r="L32" s="459"/>
      <c r="N32" s="46"/>
    </row>
    <row r="33" spans="2:25" x14ac:dyDescent="0.2">
      <c r="F33" s="46"/>
      <c r="H33" s="137"/>
      <c r="I33" s="458"/>
      <c r="J33" s="137" t="s">
        <v>74</v>
      </c>
      <c r="K33" s="466">
        <f>K32-K31</f>
        <v>450070352.47561717</v>
      </c>
      <c r="T33" s="475"/>
    </row>
    <row r="34" spans="2:25" x14ac:dyDescent="0.2">
      <c r="H34" s="137"/>
      <c r="K34" s="137"/>
      <c r="M34" s="467"/>
    </row>
    <row r="35" spans="2:25" x14ac:dyDescent="0.2">
      <c r="B35" s="460" t="s">
        <v>226</v>
      </c>
      <c r="C35" s="154"/>
      <c r="D35" s="154"/>
      <c r="E35" s="461"/>
      <c r="H35" s="476"/>
      <c r="I35" s="459"/>
      <c r="J35" s="460" t="s">
        <v>248</v>
      </c>
      <c r="K35" s="477">
        <f>K33/K31</f>
        <v>0.43569030561278599</v>
      </c>
    </row>
    <row r="36" spans="2:25" x14ac:dyDescent="0.2">
      <c r="B36" t="s">
        <v>278</v>
      </c>
      <c r="E36" s="46">
        <f>G4</f>
        <v>170306506</v>
      </c>
      <c r="H36" s="137"/>
      <c r="J36" s="137" t="s">
        <v>372</v>
      </c>
      <c r="K36" s="470">
        <f>E50</f>
        <v>6.4272130749478393E-2</v>
      </c>
    </row>
    <row r="37" spans="2:25" x14ac:dyDescent="0.2">
      <c r="B37" s="154" t="s">
        <v>249</v>
      </c>
      <c r="C37" s="154"/>
      <c r="D37" s="154"/>
      <c r="E37" s="64">
        <f>E36*0.0425</f>
        <v>7238026.5050000008</v>
      </c>
      <c r="H37" s="137"/>
      <c r="I37" s="459"/>
      <c r="J37" s="478"/>
      <c r="Y37" s="458"/>
    </row>
    <row r="38" spans="2:25" x14ac:dyDescent="0.2">
      <c r="B38" s="137" t="s">
        <v>227</v>
      </c>
      <c r="C38" s="137"/>
      <c r="D38" s="137"/>
      <c r="E38" s="66">
        <f>SUM(E36:E37)</f>
        <v>177544532.505</v>
      </c>
      <c r="H38" s="458"/>
      <c r="Y38" s="458"/>
    </row>
    <row r="39" spans="2:25" x14ac:dyDescent="0.2">
      <c r="Y39" s="458"/>
    </row>
    <row r="40" spans="2:25" x14ac:dyDescent="0.2">
      <c r="B40" s="137" t="s">
        <v>246</v>
      </c>
      <c r="C40" s="137"/>
      <c r="D40" s="137"/>
      <c r="E40" s="66">
        <f>-'Cash flow and IRR'!AS58</f>
        <v>931682797.68253303</v>
      </c>
      <c r="F40" s="458"/>
      <c r="G40" s="479"/>
      <c r="H40" s="458"/>
      <c r="Y40" s="476"/>
    </row>
    <row r="41" spans="2:25" x14ac:dyDescent="0.2">
      <c r="B41" s="460" t="s">
        <v>275</v>
      </c>
      <c r="C41" s="460"/>
      <c r="D41" s="460"/>
      <c r="E41" s="468">
        <f>'Cash flow and IRR'!AS114</f>
        <v>101322405.04422052</v>
      </c>
      <c r="F41" s="480"/>
      <c r="G41" s="481"/>
      <c r="J41" s="46"/>
      <c r="Y41" s="458"/>
    </row>
    <row r="42" spans="2:25" x14ac:dyDescent="0.2">
      <c r="B42" s="137" t="s">
        <v>247</v>
      </c>
      <c r="C42" s="137"/>
      <c r="D42" s="137"/>
      <c r="E42" s="66">
        <f>SUM(E40:E41)</f>
        <v>1033005202.7267536</v>
      </c>
      <c r="F42" s="458"/>
      <c r="Y42" s="458"/>
    </row>
    <row r="43" spans="2:25" x14ac:dyDescent="0.2">
      <c r="B43" s="137"/>
      <c r="C43" s="137"/>
      <c r="D43" s="137"/>
      <c r="E43" s="66"/>
      <c r="L43" s="481"/>
      <c r="Y43" s="458"/>
    </row>
    <row r="44" spans="2:25" x14ac:dyDescent="0.2">
      <c r="B44" s="460" t="s">
        <v>245</v>
      </c>
      <c r="C44" s="460"/>
      <c r="D44" s="460"/>
      <c r="E44" s="468">
        <f>V18</f>
        <v>1483075555.2023706</v>
      </c>
      <c r="F44" s="154"/>
      <c r="Y44" s="476"/>
    </row>
    <row r="45" spans="2:25" x14ac:dyDescent="0.2">
      <c r="B45" s="137" t="s">
        <v>74</v>
      </c>
      <c r="E45" s="66">
        <f>E44-E42</f>
        <v>450070352.47561705</v>
      </c>
      <c r="K45" s="46">
        <f>+K32*0.6</f>
        <v>889845333.12142241</v>
      </c>
    </row>
    <row r="46" spans="2:25" x14ac:dyDescent="0.2">
      <c r="B46" s="137" t="s">
        <v>248</v>
      </c>
      <c r="E46" s="482">
        <f>E45/E42</f>
        <v>0.43569030561278582</v>
      </c>
      <c r="K46">
        <v>889845333.12142205</v>
      </c>
    </row>
    <row r="48" spans="2:25" x14ac:dyDescent="0.2">
      <c r="B48" s="137" t="s">
        <v>346</v>
      </c>
      <c r="E48" s="483">
        <f>T18/E40</f>
        <v>7.1261856094898754E-2</v>
      </c>
      <c r="L48" s="458"/>
    </row>
    <row r="49" spans="2:9" x14ac:dyDescent="0.2">
      <c r="H49" s="46"/>
      <c r="I49" s="46"/>
    </row>
    <row r="50" spans="2:9" x14ac:dyDescent="0.2">
      <c r="B50" s="137" t="s">
        <v>345</v>
      </c>
      <c r="E50" s="482">
        <f>T18/E42</f>
        <v>6.4272130749478393E-2</v>
      </c>
    </row>
    <row r="51" spans="2:9" x14ac:dyDescent="0.2">
      <c r="I51" s="458"/>
    </row>
  </sheetData>
  <phoneticPr fontId="37" type="noConversion"/>
  <pageMargins left="0.7" right="0.7" top="0.75" bottom="0.75" header="0.3" footer="0.3"/>
  <pageSetup paperSize="9" orientation="portrait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B04761-E140-47D0-B4EB-773497E34CDB}">
  <dimension ref="A1:AU121"/>
  <sheetViews>
    <sheetView tabSelected="1" zoomScale="90" zoomScaleNormal="80" workbookViewId="0">
      <pane xSplit="3" ySplit="2" topLeftCell="AF43" activePane="bottomRight" state="frozen"/>
      <selection pane="topRight" activeCell="D1" sqref="D1"/>
      <selection pane="bottomLeft" activeCell="A3" sqref="A3"/>
      <selection pane="bottomRight" activeCell="AS89" sqref="AS89"/>
    </sheetView>
  </sheetViews>
  <sheetFormatPr defaultRowHeight="12.75" outlineLevelRow="1" x14ac:dyDescent="0.2"/>
  <cols>
    <col min="1" max="1" width="2.5703125" customWidth="1"/>
    <col min="2" max="2" width="59.140625" customWidth="1"/>
    <col min="3" max="3" width="13.5703125" customWidth="1"/>
    <col min="4" max="4" width="13.5703125" style="291" customWidth="1"/>
    <col min="5" max="8" width="13.5703125" customWidth="1"/>
    <col min="9" max="9" width="13.5703125" style="291" customWidth="1"/>
    <col min="10" max="16" width="13.5703125" customWidth="1"/>
    <col min="17" max="17" width="15.140625" bestFit="1" customWidth="1"/>
    <col min="18" max="18" width="13.5703125" customWidth="1"/>
    <col min="19" max="19" width="13.5703125" style="291" customWidth="1"/>
    <col min="20" max="30" width="13.5703125" customWidth="1"/>
    <col min="31" max="31" width="13.5703125" style="291" customWidth="1"/>
    <col min="32" max="42" width="13.5703125" customWidth="1"/>
    <col min="43" max="43" width="13.5703125" style="291" customWidth="1"/>
    <col min="44" max="46" width="13.5703125" customWidth="1"/>
  </cols>
  <sheetData>
    <row r="1" spans="2:46" x14ac:dyDescent="0.2">
      <c r="B1" s="158"/>
      <c r="D1" s="284"/>
      <c r="E1" s="154"/>
      <c r="F1" s="154"/>
      <c r="G1" s="154"/>
      <c r="H1" s="154"/>
      <c r="I1" s="284"/>
      <c r="J1" s="154"/>
      <c r="K1" s="154"/>
      <c r="L1" s="154"/>
      <c r="M1" s="154"/>
      <c r="N1" s="154"/>
      <c r="O1" s="154"/>
      <c r="P1" s="154"/>
      <c r="Q1" s="154"/>
      <c r="R1" s="154"/>
      <c r="S1" s="284"/>
      <c r="T1" s="154"/>
      <c r="V1" s="154"/>
      <c r="W1" s="154"/>
      <c r="X1" s="154"/>
      <c r="Y1" s="154"/>
      <c r="Z1" s="154"/>
      <c r="AA1" s="154"/>
      <c r="AB1" s="154"/>
      <c r="AC1" s="154"/>
      <c r="AD1" s="154"/>
      <c r="AE1" s="284"/>
      <c r="AF1" s="154"/>
      <c r="AG1" s="154"/>
      <c r="AH1" s="154"/>
      <c r="AI1" s="154"/>
      <c r="AJ1" s="154"/>
      <c r="AK1" s="154"/>
      <c r="AL1" s="154"/>
      <c r="AM1" s="154"/>
      <c r="AN1" s="154"/>
      <c r="AO1" s="154"/>
      <c r="AP1" s="154"/>
      <c r="AQ1" s="284"/>
      <c r="AR1" s="154"/>
      <c r="AT1" s="154"/>
    </row>
    <row r="2" spans="2:46" x14ac:dyDescent="0.2">
      <c r="B2" s="92"/>
      <c r="C2" s="278" t="s">
        <v>205</v>
      </c>
      <c r="D2" s="285">
        <v>45566</v>
      </c>
      <c r="E2" s="279">
        <v>45597</v>
      </c>
      <c r="F2" s="279">
        <v>45627</v>
      </c>
      <c r="G2" s="279">
        <v>45658</v>
      </c>
      <c r="H2" s="279">
        <v>45689</v>
      </c>
      <c r="I2" s="285">
        <v>45717</v>
      </c>
      <c r="J2" s="279">
        <v>45748</v>
      </c>
      <c r="K2" s="279">
        <v>45778</v>
      </c>
      <c r="L2" s="279">
        <v>45809</v>
      </c>
      <c r="M2" s="279">
        <v>45839</v>
      </c>
      <c r="N2" s="279">
        <v>45870</v>
      </c>
      <c r="O2" s="279">
        <v>45901</v>
      </c>
      <c r="P2" s="279">
        <v>45931</v>
      </c>
      <c r="Q2" s="279">
        <v>45962</v>
      </c>
      <c r="R2" s="279">
        <v>45992</v>
      </c>
      <c r="S2" s="285">
        <v>46023</v>
      </c>
      <c r="T2" s="279">
        <v>46054</v>
      </c>
      <c r="U2" s="279">
        <v>46082</v>
      </c>
      <c r="V2" s="279">
        <v>46113</v>
      </c>
      <c r="W2" s="279">
        <v>46143</v>
      </c>
      <c r="X2" s="279">
        <v>46174</v>
      </c>
      <c r="Y2" s="279">
        <v>46204</v>
      </c>
      <c r="Z2" s="279">
        <v>46235</v>
      </c>
      <c r="AA2" s="279">
        <v>46266</v>
      </c>
      <c r="AB2" s="279">
        <v>46296</v>
      </c>
      <c r="AC2" s="279">
        <v>46327</v>
      </c>
      <c r="AD2" s="279">
        <v>46357</v>
      </c>
      <c r="AE2" s="285">
        <v>46388</v>
      </c>
      <c r="AF2" s="279">
        <v>46419</v>
      </c>
      <c r="AG2" s="279">
        <v>46447</v>
      </c>
      <c r="AH2" s="279">
        <v>46478</v>
      </c>
      <c r="AI2" s="279">
        <v>46508</v>
      </c>
      <c r="AJ2" s="279">
        <v>46539</v>
      </c>
      <c r="AK2" s="279">
        <v>46569</v>
      </c>
      <c r="AL2" s="279">
        <v>46600</v>
      </c>
      <c r="AM2" s="279">
        <v>46631</v>
      </c>
      <c r="AN2" s="279">
        <v>46661</v>
      </c>
      <c r="AO2" s="279">
        <v>46692</v>
      </c>
      <c r="AP2" s="279">
        <v>46722</v>
      </c>
      <c r="AQ2" s="285">
        <v>46753</v>
      </c>
      <c r="AR2" s="279">
        <v>46784</v>
      </c>
      <c r="AS2" s="310">
        <v>46813</v>
      </c>
      <c r="AT2" s="279">
        <v>46844</v>
      </c>
    </row>
    <row r="3" spans="2:46" outlineLevel="1" x14ac:dyDescent="0.2">
      <c r="B3" s="120" t="s">
        <v>50</v>
      </c>
      <c r="C3" s="185">
        <f t="shared" ref="C3:C28" si="0">SUM(D3:AT3)</f>
        <v>1</v>
      </c>
      <c r="D3" s="286"/>
      <c r="E3" s="181"/>
      <c r="F3" s="181"/>
      <c r="G3" s="181"/>
      <c r="H3" s="181"/>
      <c r="I3" s="286"/>
      <c r="J3" s="181"/>
      <c r="K3" s="181"/>
      <c r="L3" s="181"/>
      <c r="M3" s="181">
        <v>1</v>
      </c>
      <c r="N3" s="181"/>
      <c r="O3" s="181"/>
      <c r="P3" s="181"/>
      <c r="Q3" s="181"/>
      <c r="R3" s="181"/>
      <c r="S3" s="286"/>
      <c r="T3" s="181"/>
      <c r="U3" s="181"/>
      <c r="V3" s="181"/>
      <c r="W3" s="181"/>
      <c r="X3" s="181"/>
      <c r="Y3" s="181"/>
      <c r="Z3" s="181"/>
      <c r="AA3" s="181"/>
      <c r="AB3" s="181"/>
      <c r="AC3" s="181"/>
      <c r="AD3" s="181"/>
      <c r="AE3" s="286"/>
      <c r="AF3" s="181"/>
      <c r="AG3" s="181"/>
      <c r="AH3" s="181"/>
      <c r="AI3" s="181"/>
      <c r="AJ3" s="181"/>
      <c r="AK3" s="181"/>
      <c r="AL3" s="181"/>
      <c r="AM3" s="181"/>
      <c r="AN3" s="181"/>
      <c r="AO3" s="181"/>
      <c r="AP3" s="181"/>
      <c r="AQ3" s="286"/>
      <c r="AR3" s="181"/>
      <c r="AS3" s="181"/>
    </row>
    <row r="4" spans="2:46" outlineLevel="1" x14ac:dyDescent="0.2">
      <c r="B4" s="120"/>
      <c r="C4" s="185">
        <f t="shared" si="0"/>
        <v>0</v>
      </c>
      <c r="D4" s="286"/>
      <c r="E4" s="181"/>
      <c r="F4" s="181"/>
      <c r="G4" s="181"/>
      <c r="H4" s="181"/>
      <c r="I4" s="286"/>
      <c r="J4" s="181"/>
      <c r="K4" s="181"/>
      <c r="L4" s="181"/>
      <c r="M4" s="181"/>
      <c r="N4" s="181"/>
      <c r="O4" s="181"/>
      <c r="P4" s="181"/>
      <c r="Q4" s="181"/>
      <c r="R4" s="181"/>
      <c r="S4" s="286"/>
      <c r="T4" s="181"/>
      <c r="U4" s="181"/>
      <c r="V4" s="181"/>
      <c r="W4" s="181"/>
      <c r="X4" s="181"/>
      <c r="Y4" s="181"/>
      <c r="Z4" s="181"/>
      <c r="AA4" s="181"/>
      <c r="AB4" s="181"/>
      <c r="AC4" s="181"/>
      <c r="AD4" s="181"/>
      <c r="AE4" s="286"/>
      <c r="AF4" s="181"/>
      <c r="AG4" s="181"/>
      <c r="AH4" s="181"/>
      <c r="AI4" s="181"/>
      <c r="AJ4" s="181"/>
      <c r="AK4" s="181"/>
      <c r="AL4" s="181"/>
      <c r="AM4" s="181"/>
      <c r="AN4" s="181"/>
      <c r="AO4" s="181"/>
      <c r="AP4" s="181"/>
      <c r="AQ4" s="286"/>
      <c r="AR4" s="181"/>
      <c r="AS4" s="181"/>
    </row>
    <row r="5" spans="2:46" outlineLevel="1" x14ac:dyDescent="0.2">
      <c r="B5" s="120" t="s">
        <v>281</v>
      </c>
      <c r="C5" s="185">
        <f t="shared" si="0"/>
        <v>1</v>
      </c>
      <c r="D5" s="286"/>
      <c r="E5" s="181"/>
      <c r="F5" s="181"/>
      <c r="G5" s="181"/>
      <c r="H5" s="181"/>
      <c r="I5" s="286"/>
      <c r="J5" s="181"/>
      <c r="K5" s="181"/>
      <c r="L5" s="181"/>
      <c r="M5" s="181">
        <f>M3</f>
        <v>1</v>
      </c>
      <c r="N5" s="181"/>
      <c r="O5" s="181"/>
      <c r="P5" s="181"/>
      <c r="Q5" s="181"/>
      <c r="R5" s="181"/>
      <c r="S5" s="286"/>
      <c r="T5" s="181"/>
      <c r="U5" s="181"/>
      <c r="V5" s="181"/>
      <c r="W5" s="181"/>
      <c r="X5" s="181"/>
      <c r="Y5" s="181"/>
      <c r="Z5" s="181"/>
      <c r="AA5" s="181"/>
      <c r="AB5" s="181"/>
      <c r="AC5" s="181"/>
      <c r="AD5" s="181"/>
      <c r="AE5" s="286"/>
      <c r="AF5" s="181"/>
      <c r="AG5" s="181"/>
      <c r="AH5" s="181"/>
      <c r="AI5" s="181"/>
      <c r="AJ5" s="181"/>
      <c r="AK5" s="181"/>
      <c r="AL5" s="181"/>
      <c r="AM5" s="181"/>
      <c r="AN5" s="181"/>
      <c r="AO5" s="181"/>
      <c r="AP5" s="181"/>
      <c r="AQ5" s="286"/>
      <c r="AR5" s="181"/>
      <c r="AS5" s="181"/>
    </row>
    <row r="6" spans="2:46" outlineLevel="1" x14ac:dyDescent="0.2">
      <c r="B6" s="120"/>
      <c r="C6" s="185">
        <f t="shared" si="0"/>
        <v>0</v>
      </c>
      <c r="D6" s="286"/>
      <c r="E6" s="181"/>
      <c r="F6" s="181"/>
      <c r="G6" s="181"/>
      <c r="H6" s="181"/>
      <c r="I6" s="286"/>
      <c r="J6" s="181"/>
      <c r="K6" s="181"/>
      <c r="L6" s="181"/>
      <c r="M6" s="181"/>
      <c r="N6" s="181"/>
      <c r="O6" s="181"/>
      <c r="P6" s="181"/>
      <c r="Q6" s="181"/>
      <c r="R6" s="181"/>
      <c r="S6" s="286"/>
      <c r="T6" s="181"/>
      <c r="U6" s="181"/>
      <c r="V6" s="181"/>
      <c r="W6" s="181"/>
      <c r="X6" s="181"/>
      <c r="Y6" s="181"/>
      <c r="Z6" s="181"/>
      <c r="AA6" s="181"/>
      <c r="AB6" s="181"/>
      <c r="AC6" s="181"/>
      <c r="AD6" s="181"/>
      <c r="AE6" s="286"/>
      <c r="AF6" s="181"/>
      <c r="AG6" s="181"/>
      <c r="AH6" s="181"/>
      <c r="AI6" s="181"/>
      <c r="AJ6" s="181"/>
      <c r="AK6" s="181"/>
      <c r="AL6" s="181"/>
      <c r="AM6" s="181"/>
      <c r="AN6" s="181"/>
      <c r="AO6" s="181"/>
      <c r="AP6" s="181"/>
      <c r="AQ6" s="286"/>
      <c r="AR6" s="181"/>
      <c r="AS6" s="181"/>
    </row>
    <row r="7" spans="2:46" outlineLevel="1" x14ac:dyDescent="0.2">
      <c r="B7" s="120" t="s">
        <v>117</v>
      </c>
      <c r="C7" s="185">
        <f t="shared" si="0"/>
        <v>1</v>
      </c>
      <c r="D7" s="286"/>
      <c r="E7" s="181"/>
      <c r="F7" s="181"/>
      <c r="G7" s="181"/>
      <c r="H7" s="181"/>
      <c r="I7" s="286"/>
      <c r="J7" s="181"/>
      <c r="K7" s="181"/>
      <c r="L7" s="181"/>
      <c r="M7" s="181">
        <f>M3</f>
        <v>1</v>
      </c>
      <c r="N7" s="181"/>
      <c r="O7" s="181"/>
      <c r="P7" s="181"/>
      <c r="Q7" s="181"/>
      <c r="R7" s="181"/>
      <c r="S7" s="286"/>
      <c r="T7" s="181"/>
      <c r="U7" s="181"/>
      <c r="V7" s="181"/>
      <c r="W7" s="181"/>
      <c r="X7" s="181"/>
      <c r="Y7" s="181"/>
      <c r="Z7" s="181"/>
      <c r="AA7" s="181"/>
      <c r="AB7" s="181"/>
      <c r="AC7" s="181"/>
      <c r="AD7" s="181"/>
      <c r="AE7" s="286"/>
      <c r="AF7" s="181"/>
      <c r="AG7" s="181"/>
      <c r="AH7" s="181"/>
      <c r="AI7" s="181"/>
      <c r="AJ7" s="181"/>
      <c r="AK7" s="181"/>
      <c r="AL7" s="181"/>
      <c r="AM7" s="181"/>
      <c r="AN7" s="181"/>
      <c r="AO7" s="181"/>
      <c r="AP7" s="181"/>
      <c r="AQ7" s="286"/>
      <c r="AR7" s="181"/>
      <c r="AS7" s="181"/>
    </row>
    <row r="8" spans="2:46" outlineLevel="1" x14ac:dyDescent="0.2">
      <c r="B8" s="120" t="s">
        <v>322</v>
      </c>
      <c r="C8" s="185">
        <f t="shared" si="0"/>
        <v>1</v>
      </c>
      <c r="D8" s="286">
        <v>0.1</v>
      </c>
      <c r="E8" s="181"/>
      <c r="F8" s="181"/>
      <c r="G8" s="181"/>
      <c r="H8" s="181"/>
      <c r="I8" s="286"/>
      <c r="J8" s="181"/>
      <c r="K8" s="181"/>
      <c r="L8" s="181"/>
      <c r="M8" s="181">
        <v>0.9</v>
      </c>
      <c r="N8" s="181"/>
      <c r="O8" s="181"/>
      <c r="P8" s="181"/>
      <c r="Q8" s="181"/>
      <c r="R8" s="181"/>
      <c r="S8" s="286"/>
      <c r="T8" s="181"/>
      <c r="U8" s="181"/>
      <c r="V8" s="181"/>
      <c r="W8" s="181"/>
      <c r="X8" s="181"/>
      <c r="Y8" s="181"/>
      <c r="Z8" s="181"/>
      <c r="AA8" s="181"/>
      <c r="AB8" s="181"/>
      <c r="AC8" s="181"/>
      <c r="AD8" s="181"/>
      <c r="AE8" s="286"/>
      <c r="AF8" s="181"/>
      <c r="AG8" s="181"/>
      <c r="AH8" s="181"/>
      <c r="AI8" s="181"/>
      <c r="AJ8" s="181"/>
      <c r="AK8" s="181"/>
      <c r="AL8" s="181"/>
      <c r="AM8" s="181"/>
      <c r="AN8" s="181"/>
      <c r="AO8" s="181"/>
      <c r="AP8" s="181"/>
      <c r="AQ8" s="286"/>
      <c r="AR8" s="181"/>
      <c r="AS8" s="181"/>
    </row>
    <row r="9" spans="2:46" outlineLevel="1" x14ac:dyDescent="0.2">
      <c r="B9" s="120" t="s">
        <v>119</v>
      </c>
      <c r="C9" s="185">
        <f t="shared" si="0"/>
        <v>1</v>
      </c>
      <c r="D9" s="286"/>
      <c r="E9" s="181"/>
      <c r="F9" s="181"/>
      <c r="G9" s="181"/>
      <c r="H9" s="181"/>
      <c r="I9" s="286"/>
      <c r="J9" s="181"/>
      <c r="K9" s="181"/>
      <c r="L9" s="181"/>
      <c r="M9" s="181">
        <f>M3</f>
        <v>1</v>
      </c>
      <c r="N9" s="181"/>
      <c r="O9" s="181"/>
      <c r="P9" s="181"/>
      <c r="Q9" s="181"/>
      <c r="R9" s="181"/>
      <c r="S9" s="286"/>
      <c r="T9" s="181"/>
      <c r="U9" s="181"/>
      <c r="V9" s="181"/>
      <c r="W9" s="181"/>
      <c r="X9" s="181"/>
      <c r="Y9" s="181"/>
      <c r="Z9" s="181"/>
      <c r="AA9" s="181"/>
      <c r="AB9" s="181"/>
      <c r="AC9" s="181"/>
      <c r="AD9" s="181"/>
      <c r="AE9" s="286"/>
      <c r="AF9" s="181"/>
      <c r="AG9" s="181"/>
      <c r="AH9" s="181"/>
      <c r="AI9" s="181"/>
      <c r="AJ9" s="181"/>
      <c r="AK9" s="181"/>
      <c r="AL9" s="181"/>
      <c r="AM9" s="181"/>
      <c r="AN9" s="181"/>
      <c r="AO9" s="181"/>
      <c r="AP9" s="181"/>
      <c r="AQ9" s="286"/>
      <c r="AR9" s="181"/>
      <c r="AS9" s="181"/>
    </row>
    <row r="10" spans="2:46" outlineLevel="1" x14ac:dyDescent="0.2">
      <c r="B10" s="120" t="s">
        <v>120</v>
      </c>
      <c r="C10" s="185">
        <f t="shared" si="0"/>
        <v>1</v>
      </c>
      <c r="D10" s="286"/>
      <c r="E10" s="181"/>
      <c r="F10" s="181"/>
      <c r="G10" s="181"/>
      <c r="H10" s="181"/>
      <c r="I10" s="286"/>
      <c r="J10" s="181"/>
      <c r="K10" s="181"/>
      <c r="L10" s="181"/>
      <c r="M10" s="181">
        <f>M3</f>
        <v>1</v>
      </c>
      <c r="N10" s="181"/>
      <c r="O10" s="181"/>
      <c r="P10" s="181"/>
      <c r="Q10" s="181"/>
      <c r="R10" s="181"/>
      <c r="S10" s="286"/>
      <c r="T10" s="181"/>
      <c r="U10" s="181"/>
      <c r="V10" s="181"/>
      <c r="W10" s="181"/>
      <c r="X10" s="181"/>
      <c r="Y10" s="181"/>
      <c r="Z10" s="181"/>
      <c r="AA10" s="181"/>
      <c r="AB10" s="181"/>
      <c r="AC10" s="181"/>
      <c r="AD10" s="181"/>
      <c r="AE10" s="286"/>
      <c r="AF10" s="181"/>
      <c r="AG10" s="181"/>
      <c r="AH10" s="181"/>
      <c r="AI10" s="181"/>
      <c r="AJ10" s="181"/>
      <c r="AK10" s="181"/>
      <c r="AL10" s="181"/>
      <c r="AM10" s="181"/>
      <c r="AN10" s="181"/>
      <c r="AO10" s="181"/>
      <c r="AP10" s="181"/>
      <c r="AQ10" s="286"/>
      <c r="AR10" s="181"/>
      <c r="AS10" s="181"/>
    </row>
    <row r="11" spans="2:46" outlineLevel="1" x14ac:dyDescent="0.2">
      <c r="B11" s="120" t="s">
        <v>124</v>
      </c>
      <c r="C11" s="185">
        <f t="shared" si="0"/>
        <v>0.99999999999999978</v>
      </c>
      <c r="D11" s="286">
        <f>1/7</f>
        <v>0.14285714285714285</v>
      </c>
      <c r="E11" s="181">
        <f t="shared" ref="E11:J12" si="1">1/7</f>
        <v>0.14285714285714285</v>
      </c>
      <c r="F11" s="181">
        <f t="shared" si="1"/>
        <v>0.14285714285714285</v>
      </c>
      <c r="G11" s="181">
        <f t="shared" si="1"/>
        <v>0.14285714285714285</v>
      </c>
      <c r="H11" s="181">
        <f t="shared" si="1"/>
        <v>0.14285714285714285</v>
      </c>
      <c r="I11" s="286">
        <f t="shared" si="1"/>
        <v>0.14285714285714285</v>
      </c>
      <c r="J11" s="181">
        <f t="shared" si="1"/>
        <v>0.14285714285714285</v>
      </c>
      <c r="K11" s="181"/>
      <c r="L11" s="181"/>
      <c r="M11" s="181"/>
      <c r="N11" s="181"/>
      <c r="O11" s="181"/>
      <c r="P11" s="181"/>
      <c r="Q11" s="181"/>
      <c r="R11" s="181"/>
      <c r="S11" s="286"/>
      <c r="T11" s="181"/>
      <c r="U11" s="181"/>
      <c r="V11" s="181"/>
      <c r="W11" s="181"/>
      <c r="X11" s="181"/>
      <c r="Y11" s="181"/>
      <c r="Z11" s="181"/>
      <c r="AA11" s="181"/>
      <c r="AB11" s="181"/>
      <c r="AC11" s="181"/>
      <c r="AD11" s="181"/>
      <c r="AE11" s="286"/>
      <c r="AF11" s="181"/>
      <c r="AG11" s="181"/>
      <c r="AH11" s="181"/>
      <c r="AI11" s="181"/>
      <c r="AJ11" s="181"/>
      <c r="AK11" s="181"/>
      <c r="AL11" s="181"/>
      <c r="AM11" s="181"/>
      <c r="AN11" s="181"/>
      <c r="AO11" s="181"/>
      <c r="AP11" s="181"/>
      <c r="AQ11" s="286"/>
      <c r="AR11" s="181"/>
      <c r="AS11" s="181"/>
    </row>
    <row r="12" spans="2:46" outlineLevel="1" x14ac:dyDescent="0.2">
      <c r="B12" s="120" t="s">
        <v>125</v>
      </c>
      <c r="C12" s="185">
        <f t="shared" si="0"/>
        <v>0.99999999999999978</v>
      </c>
      <c r="D12" s="286">
        <f>1/7</f>
        <v>0.14285714285714285</v>
      </c>
      <c r="E12" s="181">
        <f t="shared" si="1"/>
        <v>0.14285714285714285</v>
      </c>
      <c r="F12" s="181">
        <f t="shared" si="1"/>
        <v>0.14285714285714285</v>
      </c>
      <c r="G12" s="181">
        <f t="shared" si="1"/>
        <v>0.14285714285714285</v>
      </c>
      <c r="H12" s="181">
        <f t="shared" si="1"/>
        <v>0.14285714285714285</v>
      </c>
      <c r="I12" s="286">
        <f t="shared" si="1"/>
        <v>0.14285714285714285</v>
      </c>
      <c r="J12" s="181">
        <f t="shared" si="1"/>
        <v>0.14285714285714285</v>
      </c>
      <c r="K12" s="181"/>
      <c r="L12" s="181"/>
      <c r="M12" s="181"/>
      <c r="N12" s="181"/>
      <c r="O12" s="181"/>
      <c r="P12" s="181"/>
      <c r="Q12" s="181"/>
      <c r="R12" s="181"/>
      <c r="S12" s="286"/>
      <c r="T12" s="181"/>
      <c r="U12" s="181"/>
      <c r="V12" s="181"/>
      <c r="W12" s="181"/>
      <c r="X12" s="181"/>
      <c r="Y12" s="181"/>
      <c r="Z12" s="181"/>
      <c r="AA12" s="181"/>
      <c r="AB12" s="181"/>
      <c r="AC12" s="181"/>
      <c r="AD12" s="181"/>
      <c r="AE12" s="286"/>
      <c r="AF12" s="181"/>
      <c r="AG12" s="181"/>
      <c r="AH12" s="181"/>
      <c r="AI12" s="181"/>
      <c r="AJ12" s="181"/>
      <c r="AK12" s="181"/>
      <c r="AL12" s="181"/>
      <c r="AM12" s="181"/>
      <c r="AN12" s="181"/>
      <c r="AO12" s="181"/>
      <c r="AP12" s="181"/>
      <c r="AQ12" s="286"/>
      <c r="AR12" s="181"/>
      <c r="AS12" s="181"/>
    </row>
    <row r="13" spans="2:46" outlineLevel="1" x14ac:dyDescent="0.2">
      <c r="B13" s="120" t="s">
        <v>206</v>
      </c>
      <c r="C13" s="185">
        <f t="shared" si="0"/>
        <v>1.0000000000000007</v>
      </c>
      <c r="D13" s="286">
        <f>1/42</f>
        <v>2.3809523809523808E-2</v>
      </c>
      <c r="E13" s="181">
        <f t="shared" ref="E13:AS13" si="2">1/42</f>
        <v>2.3809523809523808E-2</v>
      </c>
      <c r="F13" s="181">
        <f t="shared" si="2"/>
        <v>2.3809523809523808E-2</v>
      </c>
      <c r="G13" s="181">
        <f t="shared" si="2"/>
        <v>2.3809523809523808E-2</v>
      </c>
      <c r="H13" s="181">
        <f t="shared" si="2"/>
        <v>2.3809523809523808E-2</v>
      </c>
      <c r="I13" s="286">
        <f t="shared" si="2"/>
        <v>2.3809523809523808E-2</v>
      </c>
      <c r="J13" s="181">
        <f t="shared" si="2"/>
        <v>2.3809523809523808E-2</v>
      </c>
      <c r="K13" s="181">
        <f t="shared" si="2"/>
        <v>2.3809523809523808E-2</v>
      </c>
      <c r="L13" s="181">
        <f t="shared" si="2"/>
        <v>2.3809523809523808E-2</v>
      </c>
      <c r="M13" s="181">
        <f t="shared" si="2"/>
        <v>2.3809523809523808E-2</v>
      </c>
      <c r="N13" s="181">
        <f t="shared" si="2"/>
        <v>2.3809523809523808E-2</v>
      </c>
      <c r="O13" s="181">
        <f t="shared" si="2"/>
        <v>2.3809523809523808E-2</v>
      </c>
      <c r="P13" s="181">
        <f t="shared" si="2"/>
        <v>2.3809523809523808E-2</v>
      </c>
      <c r="Q13" s="181">
        <f t="shared" si="2"/>
        <v>2.3809523809523808E-2</v>
      </c>
      <c r="R13" s="181">
        <f t="shared" si="2"/>
        <v>2.3809523809523808E-2</v>
      </c>
      <c r="S13" s="286">
        <f t="shared" si="2"/>
        <v>2.3809523809523808E-2</v>
      </c>
      <c r="T13" s="181">
        <f t="shared" si="2"/>
        <v>2.3809523809523808E-2</v>
      </c>
      <c r="U13" s="181">
        <f t="shared" si="2"/>
        <v>2.3809523809523808E-2</v>
      </c>
      <c r="V13" s="181">
        <f t="shared" si="2"/>
        <v>2.3809523809523808E-2</v>
      </c>
      <c r="W13" s="181">
        <f t="shared" si="2"/>
        <v>2.3809523809523808E-2</v>
      </c>
      <c r="X13" s="181">
        <f t="shared" si="2"/>
        <v>2.3809523809523808E-2</v>
      </c>
      <c r="Y13" s="181">
        <f t="shared" si="2"/>
        <v>2.3809523809523808E-2</v>
      </c>
      <c r="Z13" s="181">
        <f t="shared" si="2"/>
        <v>2.3809523809523808E-2</v>
      </c>
      <c r="AA13" s="181">
        <f t="shared" si="2"/>
        <v>2.3809523809523808E-2</v>
      </c>
      <c r="AB13" s="181">
        <f t="shared" si="2"/>
        <v>2.3809523809523808E-2</v>
      </c>
      <c r="AC13" s="181">
        <f t="shared" si="2"/>
        <v>2.3809523809523808E-2</v>
      </c>
      <c r="AD13" s="181">
        <f t="shared" si="2"/>
        <v>2.3809523809523808E-2</v>
      </c>
      <c r="AE13" s="286">
        <f t="shared" si="2"/>
        <v>2.3809523809523808E-2</v>
      </c>
      <c r="AF13" s="181">
        <f t="shared" si="2"/>
        <v>2.3809523809523808E-2</v>
      </c>
      <c r="AG13" s="181">
        <f t="shared" si="2"/>
        <v>2.3809523809523808E-2</v>
      </c>
      <c r="AH13" s="181">
        <f t="shared" si="2"/>
        <v>2.3809523809523808E-2</v>
      </c>
      <c r="AI13" s="181">
        <f t="shared" si="2"/>
        <v>2.3809523809523808E-2</v>
      </c>
      <c r="AJ13" s="181">
        <f t="shared" si="2"/>
        <v>2.3809523809523808E-2</v>
      </c>
      <c r="AK13" s="181">
        <f t="shared" si="2"/>
        <v>2.3809523809523808E-2</v>
      </c>
      <c r="AL13" s="181">
        <f t="shared" si="2"/>
        <v>2.3809523809523808E-2</v>
      </c>
      <c r="AM13" s="181">
        <f t="shared" si="2"/>
        <v>2.3809523809523808E-2</v>
      </c>
      <c r="AN13" s="181">
        <f t="shared" si="2"/>
        <v>2.3809523809523808E-2</v>
      </c>
      <c r="AO13" s="181">
        <f t="shared" si="2"/>
        <v>2.3809523809523808E-2</v>
      </c>
      <c r="AP13" s="181">
        <f t="shared" si="2"/>
        <v>2.3809523809523808E-2</v>
      </c>
      <c r="AQ13" s="286">
        <f t="shared" si="2"/>
        <v>2.3809523809523808E-2</v>
      </c>
      <c r="AR13" s="181">
        <f t="shared" si="2"/>
        <v>2.3809523809523808E-2</v>
      </c>
      <c r="AS13" s="181">
        <f t="shared" si="2"/>
        <v>2.3809523809523808E-2</v>
      </c>
    </row>
    <row r="14" spans="2:46" outlineLevel="1" x14ac:dyDescent="0.2">
      <c r="B14" s="120" t="s">
        <v>221</v>
      </c>
      <c r="C14" s="185">
        <f t="shared" si="0"/>
        <v>1</v>
      </c>
      <c r="D14" s="286"/>
      <c r="E14" s="181"/>
      <c r="F14" s="181"/>
      <c r="G14" s="181"/>
      <c r="H14" s="181"/>
      <c r="I14" s="286"/>
      <c r="J14" s="181"/>
      <c r="K14" s="181"/>
      <c r="L14" s="181"/>
      <c r="M14" s="181">
        <f t="shared" ref="M14:T14" si="3">1/8*($M$3)</f>
        <v>0.125</v>
      </c>
      <c r="N14" s="181">
        <f t="shared" si="3"/>
        <v>0.125</v>
      </c>
      <c r="O14" s="181">
        <f t="shared" si="3"/>
        <v>0.125</v>
      </c>
      <c r="P14" s="181">
        <f t="shared" si="3"/>
        <v>0.125</v>
      </c>
      <c r="Q14" s="181">
        <f t="shared" si="3"/>
        <v>0.125</v>
      </c>
      <c r="R14" s="181">
        <f t="shared" si="3"/>
        <v>0.125</v>
      </c>
      <c r="S14" s="286">
        <f t="shared" si="3"/>
        <v>0.125</v>
      </c>
      <c r="T14" s="181">
        <f t="shared" si="3"/>
        <v>0.125</v>
      </c>
      <c r="U14" s="181"/>
      <c r="V14" s="181"/>
      <c r="W14" s="181"/>
      <c r="X14" s="181"/>
      <c r="Y14" s="181"/>
      <c r="Z14" s="181"/>
      <c r="AA14" s="181"/>
      <c r="AB14" s="181"/>
      <c r="AC14" s="181"/>
      <c r="AD14" s="181"/>
      <c r="AE14" s="286"/>
      <c r="AF14" s="181"/>
      <c r="AG14" s="181"/>
      <c r="AH14" s="181"/>
      <c r="AI14" s="181"/>
      <c r="AJ14" s="181"/>
      <c r="AK14" s="181"/>
      <c r="AL14" s="181"/>
      <c r="AM14" s="181"/>
      <c r="AN14" s="181"/>
      <c r="AO14" s="181"/>
      <c r="AP14" s="181"/>
      <c r="AQ14" s="286"/>
      <c r="AR14" s="181"/>
      <c r="AS14" s="181"/>
    </row>
    <row r="15" spans="2:46" outlineLevel="1" x14ac:dyDescent="0.2">
      <c r="B15" s="182" t="s">
        <v>207</v>
      </c>
      <c r="C15" s="185">
        <f t="shared" si="0"/>
        <v>0.99999999999999933</v>
      </c>
      <c r="D15" s="286"/>
      <c r="E15" s="181"/>
      <c r="F15" s="181"/>
      <c r="G15" s="181"/>
      <c r="H15" s="181"/>
      <c r="I15" s="286"/>
      <c r="J15" s="181"/>
      <c r="K15" s="181"/>
      <c r="L15" s="181"/>
      <c r="M15" s="181"/>
      <c r="N15" s="181"/>
      <c r="O15" s="181"/>
      <c r="P15" s="181"/>
      <c r="Q15" s="181"/>
      <c r="R15" s="181"/>
      <c r="S15" s="286">
        <f>1/27</f>
        <v>3.7037037037037035E-2</v>
      </c>
      <c r="T15" s="181">
        <f t="shared" ref="T15:AS15" si="4">1/27</f>
        <v>3.7037037037037035E-2</v>
      </c>
      <c r="U15" s="181">
        <f t="shared" si="4"/>
        <v>3.7037037037037035E-2</v>
      </c>
      <c r="V15" s="181">
        <f t="shared" si="4"/>
        <v>3.7037037037037035E-2</v>
      </c>
      <c r="W15" s="181">
        <f t="shared" si="4"/>
        <v>3.7037037037037035E-2</v>
      </c>
      <c r="X15" s="181">
        <f t="shared" si="4"/>
        <v>3.7037037037037035E-2</v>
      </c>
      <c r="Y15" s="181">
        <f t="shared" si="4"/>
        <v>3.7037037037037035E-2</v>
      </c>
      <c r="Z15" s="181">
        <f t="shared" si="4"/>
        <v>3.7037037037037035E-2</v>
      </c>
      <c r="AA15" s="181">
        <f t="shared" si="4"/>
        <v>3.7037037037037035E-2</v>
      </c>
      <c r="AB15" s="181">
        <f t="shared" si="4"/>
        <v>3.7037037037037035E-2</v>
      </c>
      <c r="AC15" s="181">
        <f t="shared" si="4"/>
        <v>3.7037037037037035E-2</v>
      </c>
      <c r="AD15" s="181">
        <f t="shared" si="4"/>
        <v>3.7037037037037035E-2</v>
      </c>
      <c r="AE15" s="286">
        <f t="shared" si="4"/>
        <v>3.7037037037037035E-2</v>
      </c>
      <c r="AF15" s="181">
        <f t="shared" si="4"/>
        <v>3.7037037037037035E-2</v>
      </c>
      <c r="AG15" s="181">
        <f t="shared" si="4"/>
        <v>3.7037037037037035E-2</v>
      </c>
      <c r="AH15" s="181">
        <f t="shared" si="4"/>
        <v>3.7037037037037035E-2</v>
      </c>
      <c r="AI15" s="181">
        <f t="shared" si="4"/>
        <v>3.7037037037037035E-2</v>
      </c>
      <c r="AJ15" s="181">
        <f t="shared" si="4"/>
        <v>3.7037037037037035E-2</v>
      </c>
      <c r="AK15" s="181">
        <f t="shared" si="4"/>
        <v>3.7037037037037035E-2</v>
      </c>
      <c r="AL15" s="181">
        <f t="shared" si="4"/>
        <v>3.7037037037037035E-2</v>
      </c>
      <c r="AM15" s="181">
        <f t="shared" si="4"/>
        <v>3.7037037037037035E-2</v>
      </c>
      <c r="AN15" s="181">
        <f t="shared" si="4"/>
        <v>3.7037037037037035E-2</v>
      </c>
      <c r="AO15" s="181">
        <f t="shared" si="4"/>
        <v>3.7037037037037035E-2</v>
      </c>
      <c r="AP15" s="181">
        <f t="shared" si="4"/>
        <v>3.7037037037037035E-2</v>
      </c>
      <c r="AQ15" s="286">
        <f t="shared" si="4"/>
        <v>3.7037037037037035E-2</v>
      </c>
      <c r="AR15" s="181">
        <f t="shared" si="4"/>
        <v>3.7037037037037035E-2</v>
      </c>
      <c r="AS15" s="181">
        <f t="shared" si="4"/>
        <v>3.7037037037037035E-2</v>
      </c>
    </row>
    <row r="16" spans="2:46" outlineLevel="1" x14ac:dyDescent="0.2">
      <c r="B16" s="182"/>
      <c r="C16" s="185">
        <f t="shared" si="0"/>
        <v>0</v>
      </c>
      <c r="D16" s="286"/>
      <c r="E16" s="181"/>
      <c r="F16" s="181"/>
      <c r="G16" s="181"/>
      <c r="H16" s="181"/>
      <c r="I16" s="286"/>
      <c r="J16" s="181"/>
      <c r="K16" s="181"/>
      <c r="L16" s="181"/>
      <c r="M16" s="181"/>
      <c r="N16" s="181"/>
      <c r="O16" s="181"/>
      <c r="P16" s="181"/>
      <c r="Q16" s="181"/>
      <c r="R16" s="181"/>
      <c r="S16" s="286"/>
      <c r="T16" s="181"/>
      <c r="U16" s="181"/>
      <c r="V16" s="181"/>
      <c r="W16" s="181"/>
      <c r="X16" s="181"/>
      <c r="Y16" s="181"/>
      <c r="Z16" s="181"/>
      <c r="AA16" s="181"/>
      <c r="AB16" s="181"/>
      <c r="AC16" s="181"/>
      <c r="AD16" s="181"/>
      <c r="AE16" s="286"/>
      <c r="AF16" s="181"/>
      <c r="AG16" s="181"/>
      <c r="AH16" s="181"/>
      <c r="AI16" s="181"/>
      <c r="AJ16" s="181"/>
      <c r="AK16" s="181"/>
      <c r="AL16" s="181"/>
      <c r="AM16" s="181"/>
      <c r="AN16" s="181"/>
      <c r="AO16" s="181"/>
      <c r="AP16" s="181"/>
      <c r="AQ16" s="286"/>
      <c r="AR16" s="181"/>
      <c r="AS16" s="181"/>
    </row>
    <row r="17" spans="2:46" outlineLevel="1" x14ac:dyDescent="0.2">
      <c r="B17" s="182"/>
      <c r="C17" s="185">
        <f t="shared" si="0"/>
        <v>0</v>
      </c>
      <c r="D17" s="286"/>
      <c r="E17" s="181"/>
      <c r="F17" s="181"/>
      <c r="G17" s="181"/>
      <c r="H17" s="181"/>
      <c r="I17" s="286"/>
      <c r="J17" s="181"/>
      <c r="K17" s="181"/>
      <c r="L17" s="181"/>
      <c r="M17" s="181"/>
      <c r="N17" s="181"/>
      <c r="O17" s="181"/>
      <c r="P17" s="181"/>
      <c r="Q17" s="181"/>
      <c r="R17" s="181"/>
      <c r="S17" s="286"/>
      <c r="T17" s="181"/>
      <c r="U17" s="181"/>
      <c r="V17" s="181"/>
      <c r="W17" s="181"/>
      <c r="X17" s="181"/>
      <c r="Y17" s="181"/>
      <c r="Z17" s="181"/>
      <c r="AA17" s="181"/>
      <c r="AB17" s="181"/>
      <c r="AC17" s="181"/>
      <c r="AD17" s="181"/>
      <c r="AE17" s="286"/>
      <c r="AF17" s="181"/>
      <c r="AG17" s="181"/>
      <c r="AH17" s="181"/>
      <c r="AI17" s="181"/>
      <c r="AJ17" s="181"/>
      <c r="AK17" s="181"/>
      <c r="AL17" s="181"/>
      <c r="AM17" s="181"/>
      <c r="AN17" s="181"/>
      <c r="AO17" s="181"/>
      <c r="AP17" s="181"/>
      <c r="AQ17" s="286"/>
      <c r="AR17" s="181"/>
      <c r="AS17" s="181"/>
    </row>
    <row r="18" spans="2:46" outlineLevel="1" x14ac:dyDescent="0.2">
      <c r="B18" s="182"/>
      <c r="C18" s="185">
        <f t="shared" si="0"/>
        <v>0</v>
      </c>
      <c r="D18" s="286"/>
      <c r="E18" s="181"/>
      <c r="F18" s="181"/>
      <c r="G18" s="181"/>
      <c r="H18" s="181"/>
      <c r="I18" s="286"/>
      <c r="J18" s="181"/>
      <c r="K18" s="181"/>
      <c r="L18" s="181"/>
      <c r="M18" s="181"/>
      <c r="N18" s="181"/>
      <c r="O18" s="181"/>
      <c r="P18" s="181"/>
      <c r="Q18" s="181"/>
      <c r="R18" s="181"/>
      <c r="S18" s="286"/>
      <c r="T18" s="181"/>
      <c r="U18" s="181"/>
      <c r="V18" s="181"/>
      <c r="W18" s="181"/>
      <c r="X18" s="181"/>
      <c r="Y18" s="181"/>
      <c r="Z18" s="181"/>
      <c r="AA18" s="181"/>
      <c r="AB18" s="181"/>
      <c r="AC18" s="181"/>
      <c r="AD18" s="181"/>
      <c r="AE18" s="286"/>
      <c r="AF18" s="181"/>
      <c r="AG18" s="181"/>
      <c r="AH18" s="181"/>
      <c r="AI18" s="181"/>
      <c r="AJ18" s="181"/>
      <c r="AK18" s="181"/>
      <c r="AL18" s="181"/>
      <c r="AM18" s="181"/>
      <c r="AN18" s="181"/>
      <c r="AO18" s="181"/>
      <c r="AP18" s="181"/>
      <c r="AQ18" s="286"/>
      <c r="AR18" s="181"/>
      <c r="AS18" s="181"/>
    </row>
    <row r="19" spans="2:46" outlineLevel="1" x14ac:dyDescent="0.2">
      <c r="B19" s="182"/>
      <c r="C19" s="185">
        <f t="shared" si="0"/>
        <v>0</v>
      </c>
      <c r="D19" s="286"/>
      <c r="E19" s="181"/>
      <c r="F19" s="181"/>
      <c r="G19" s="181"/>
      <c r="H19" s="181"/>
      <c r="I19" s="286"/>
      <c r="J19" s="181"/>
      <c r="K19" s="181"/>
      <c r="L19" s="181"/>
      <c r="M19" s="181"/>
      <c r="N19" s="181"/>
      <c r="O19" s="181"/>
      <c r="P19" s="181"/>
      <c r="Q19" s="181"/>
      <c r="R19" s="181"/>
      <c r="S19" s="286"/>
      <c r="T19" s="181"/>
      <c r="U19" s="181"/>
      <c r="V19" s="181"/>
      <c r="W19" s="181"/>
      <c r="X19" s="181"/>
      <c r="Y19" s="181"/>
      <c r="Z19" s="181"/>
      <c r="AA19" s="181"/>
      <c r="AB19" s="181"/>
      <c r="AC19" s="181"/>
      <c r="AD19" s="181"/>
      <c r="AE19" s="286"/>
      <c r="AF19" s="181"/>
      <c r="AG19" s="181"/>
      <c r="AH19" s="181"/>
      <c r="AI19" s="181"/>
      <c r="AJ19" s="181"/>
      <c r="AK19" s="181"/>
      <c r="AL19" s="181"/>
      <c r="AM19" s="181"/>
      <c r="AN19" s="181"/>
      <c r="AO19" s="181"/>
      <c r="AP19" s="181"/>
      <c r="AQ19" s="286"/>
      <c r="AR19" s="181"/>
      <c r="AS19" s="181"/>
    </row>
    <row r="20" spans="2:46" outlineLevel="1" x14ac:dyDescent="0.2">
      <c r="B20" s="182"/>
      <c r="C20" s="185">
        <f t="shared" si="0"/>
        <v>0</v>
      </c>
      <c r="D20" s="286"/>
      <c r="E20" s="181"/>
      <c r="F20" s="181"/>
      <c r="G20" s="181"/>
      <c r="H20" s="181"/>
      <c r="I20" s="286"/>
      <c r="J20" s="181"/>
      <c r="K20" s="181"/>
      <c r="L20" s="181"/>
      <c r="M20" s="181"/>
      <c r="N20" s="181"/>
      <c r="O20" s="181"/>
      <c r="P20" s="181"/>
      <c r="Q20" s="181"/>
      <c r="R20" s="181"/>
      <c r="S20" s="286"/>
      <c r="T20" s="181"/>
      <c r="U20" s="181"/>
      <c r="V20" s="181"/>
      <c r="W20" s="181"/>
      <c r="X20" s="181"/>
      <c r="Y20" s="181"/>
      <c r="Z20" s="181"/>
      <c r="AA20" s="181"/>
      <c r="AB20" s="181"/>
      <c r="AC20" s="181"/>
      <c r="AD20" s="181"/>
      <c r="AE20" s="286"/>
      <c r="AF20" s="181"/>
      <c r="AG20" s="181"/>
      <c r="AH20" s="181"/>
      <c r="AI20" s="181"/>
      <c r="AJ20" s="181"/>
      <c r="AK20" s="181"/>
      <c r="AL20" s="181"/>
      <c r="AM20" s="181"/>
      <c r="AN20" s="181"/>
      <c r="AO20" s="181"/>
      <c r="AP20" s="181"/>
      <c r="AQ20" s="286"/>
      <c r="AR20" s="181"/>
      <c r="AS20" s="181"/>
    </row>
    <row r="21" spans="2:46" outlineLevel="1" x14ac:dyDescent="0.2">
      <c r="B21" s="182"/>
      <c r="C21" s="185">
        <f t="shared" si="0"/>
        <v>0</v>
      </c>
      <c r="D21" s="286"/>
      <c r="E21" s="181"/>
      <c r="F21" s="181"/>
      <c r="G21" s="181"/>
      <c r="H21" s="181"/>
      <c r="I21" s="286"/>
      <c r="J21" s="181"/>
      <c r="K21" s="181"/>
      <c r="L21" s="181"/>
      <c r="M21" s="181"/>
      <c r="N21" s="181"/>
      <c r="O21" s="181"/>
      <c r="P21" s="181"/>
      <c r="Q21" s="181"/>
      <c r="R21" s="181"/>
      <c r="S21" s="286"/>
      <c r="T21" s="181"/>
      <c r="U21" s="181"/>
      <c r="V21" s="181"/>
      <c r="W21" s="181"/>
      <c r="X21" s="181"/>
      <c r="Y21" s="181"/>
      <c r="Z21" s="181"/>
      <c r="AA21" s="181"/>
      <c r="AB21" s="181"/>
      <c r="AC21" s="181"/>
      <c r="AD21" s="181"/>
      <c r="AE21" s="286"/>
      <c r="AF21" s="181"/>
      <c r="AG21" s="181"/>
      <c r="AH21" s="181"/>
      <c r="AI21" s="181"/>
      <c r="AJ21" s="181"/>
      <c r="AK21" s="181"/>
      <c r="AL21" s="181"/>
      <c r="AM21" s="181"/>
      <c r="AN21" s="181"/>
      <c r="AO21" s="181"/>
      <c r="AP21" s="181"/>
      <c r="AQ21" s="286"/>
      <c r="AR21" s="181"/>
      <c r="AS21" s="181"/>
    </row>
    <row r="22" spans="2:46" outlineLevel="1" x14ac:dyDescent="0.2">
      <c r="B22" s="182"/>
      <c r="C22" s="185">
        <f t="shared" si="0"/>
        <v>0</v>
      </c>
      <c r="D22" s="286"/>
      <c r="E22" s="181"/>
      <c r="F22" s="181"/>
      <c r="G22" s="181"/>
      <c r="H22" s="181"/>
      <c r="I22" s="286"/>
      <c r="J22" s="181"/>
      <c r="K22" s="181"/>
      <c r="L22" s="181"/>
      <c r="M22" s="181"/>
      <c r="N22" s="181"/>
      <c r="O22" s="181"/>
      <c r="P22" s="181"/>
      <c r="Q22" s="181"/>
      <c r="R22" s="181"/>
      <c r="S22" s="286"/>
      <c r="T22" s="181"/>
      <c r="U22" s="181"/>
      <c r="V22" s="181"/>
      <c r="W22" s="181"/>
      <c r="X22" s="181"/>
      <c r="Y22" s="181"/>
      <c r="Z22" s="181"/>
      <c r="AA22" s="181"/>
      <c r="AB22" s="181"/>
      <c r="AC22" s="181"/>
      <c r="AD22" s="181"/>
      <c r="AE22" s="286"/>
      <c r="AF22" s="181"/>
      <c r="AG22" s="181"/>
      <c r="AH22" s="181"/>
      <c r="AI22" s="181"/>
      <c r="AJ22" s="181"/>
      <c r="AK22" s="181"/>
      <c r="AL22" s="181"/>
      <c r="AM22" s="181"/>
      <c r="AN22" s="181"/>
      <c r="AO22" s="181"/>
      <c r="AP22" s="181"/>
      <c r="AQ22" s="286"/>
      <c r="AR22" s="181"/>
      <c r="AS22" s="181"/>
    </row>
    <row r="23" spans="2:46" outlineLevel="1" x14ac:dyDescent="0.2">
      <c r="B23" s="182"/>
      <c r="C23" s="185">
        <f t="shared" si="0"/>
        <v>0</v>
      </c>
      <c r="D23" s="286"/>
      <c r="E23" s="181"/>
      <c r="F23" s="181"/>
      <c r="G23" s="181"/>
      <c r="H23" s="181"/>
      <c r="I23" s="286"/>
      <c r="J23" s="181"/>
      <c r="K23" s="181"/>
      <c r="L23" s="181"/>
      <c r="M23" s="181"/>
      <c r="N23" s="181"/>
      <c r="O23" s="181"/>
      <c r="P23" s="181"/>
      <c r="Q23" s="181"/>
      <c r="R23" s="181"/>
      <c r="S23" s="286"/>
      <c r="T23" s="181"/>
      <c r="U23" s="181"/>
      <c r="V23" s="181"/>
      <c r="W23" s="181"/>
      <c r="X23" s="181"/>
      <c r="Y23" s="181"/>
      <c r="Z23" s="181"/>
      <c r="AA23" s="181"/>
      <c r="AB23" s="181"/>
      <c r="AC23" s="181"/>
      <c r="AD23" s="181"/>
      <c r="AE23" s="286"/>
      <c r="AF23" s="181"/>
      <c r="AG23" s="181"/>
      <c r="AH23" s="181"/>
      <c r="AI23" s="181"/>
      <c r="AJ23" s="181"/>
      <c r="AK23" s="181"/>
      <c r="AL23" s="181"/>
      <c r="AM23" s="181"/>
      <c r="AN23" s="181"/>
      <c r="AO23" s="181"/>
      <c r="AP23" s="181"/>
      <c r="AQ23" s="286"/>
      <c r="AR23" s="181"/>
      <c r="AS23" s="181"/>
    </row>
    <row r="24" spans="2:46" outlineLevel="1" x14ac:dyDescent="0.2">
      <c r="B24" s="182"/>
      <c r="C24" s="185">
        <f t="shared" si="0"/>
        <v>0</v>
      </c>
      <c r="D24" s="286"/>
      <c r="E24" s="181"/>
      <c r="F24" s="181"/>
      <c r="G24" s="181"/>
      <c r="H24" s="181"/>
      <c r="I24" s="286"/>
      <c r="J24" s="181"/>
      <c r="K24" s="181"/>
      <c r="L24" s="181"/>
      <c r="M24" s="181"/>
      <c r="N24" s="181"/>
      <c r="O24" s="181"/>
      <c r="P24" s="181"/>
      <c r="Q24" s="181"/>
      <c r="R24" s="181"/>
      <c r="S24" s="286"/>
      <c r="T24" s="181"/>
      <c r="U24" s="181"/>
      <c r="V24" s="181"/>
      <c r="W24" s="181"/>
      <c r="X24" s="181"/>
      <c r="Y24" s="181"/>
      <c r="Z24" s="181"/>
      <c r="AA24" s="181"/>
      <c r="AB24" s="181"/>
      <c r="AC24" s="181"/>
      <c r="AD24" s="181"/>
      <c r="AE24" s="286"/>
      <c r="AF24" s="181"/>
      <c r="AG24" s="181"/>
      <c r="AH24" s="181"/>
      <c r="AI24" s="181"/>
      <c r="AJ24" s="181"/>
      <c r="AK24" s="181"/>
      <c r="AL24" s="181"/>
      <c r="AM24" s="181"/>
      <c r="AN24" s="181"/>
      <c r="AO24" s="181"/>
      <c r="AP24" s="181"/>
      <c r="AQ24" s="286"/>
      <c r="AR24" s="181"/>
      <c r="AS24" s="181"/>
    </row>
    <row r="25" spans="2:46" outlineLevel="1" x14ac:dyDescent="0.2">
      <c r="B25" s="182" t="s">
        <v>225</v>
      </c>
      <c r="C25" s="185">
        <f t="shared" si="0"/>
        <v>1.0000000000000002</v>
      </c>
      <c r="D25" s="286"/>
      <c r="E25" s="181"/>
      <c r="F25" s="181"/>
      <c r="G25" s="181"/>
      <c r="H25" s="181"/>
      <c r="I25" s="286"/>
      <c r="J25" s="181"/>
      <c r="K25" s="181"/>
      <c r="L25" s="181"/>
      <c r="M25" s="181"/>
      <c r="N25" s="181"/>
      <c r="O25" s="181"/>
      <c r="P25" s="181"/>
      <c r="Q25" s="181"/>
      <c r="R25" s="181"/>
      <c r="S25" s="286">
        <f t="shared" ref="S25:AJ25" si="5">1/18</f>
        <v>5.5555555555555552E-2</v>
      </c>
      <c r="T25" s="181">
        <f t="shared" si="5"/>
        <v>5.5555555555555552E-2</v>
      </c>
      <c r="U25" s="181">
        <f t="shared" si="5"/>
        <v>5.5555555555555552E-2</v>
      </c>
      <c r="V25" s="181">
        <f t="shared" si="5"/>
        <v>5.5555555555555552E-2</v>
      </c>
      <c r="W25" s="181">
        <f t="shared" si="5"/>
        <v>5.5555555555555552E-2</v>
      </c>
      <c r="X25" s="181">
        <f t="shared" si="5"/>
        <v>5.5555555555555552E-2</v>
      </c>
      <c r="Y25" s="181">
        <f t="shared" si="5"/>
        <v>5.5555555555555552E-2</v>
      </c>
      <c r="Z25" s="181">
        <f t="shared" si="5"/>
        <v>5.5555555555555552E-2</v>
      </c>
      <c r="AA25" s="181">
        <f t="shared" si="5"/>
        <v>5.5555555555555552E-2</v>
      </c>
      <c r="AB25" s="181">
        <f t="shared" si="5"/>
        <v>5.5555555555555552E-2</v>
      </c>
      <c r="AC25" s="181">
        <f t="shared" si="5"/>
        <v>5.5555555555555552E-2</v>
      </c>
      <c r="AD25" s="181">
        <f t="shared" si="5"/>
        <v>5.5555555555555552E-2</v>
      </c>
      <c r="AE25" s="286">
        <f t="shared" si="5"/>
        <v>5.5555555555555552E-2</v>
      </c>
      <c r="AF25" s="181">
        <f t="shared" si="5"/>
        <v>5.5555555555555552E-2</v>
      </c>
      <c r="AG25" s="181">
        <f t="shared" si="5"/>
        <v>5.5555555555555552E-2</v>
      </c>
      <c r="AH25" s="181">
        <f t="shared" si="5"/>
        <v>5.5555555555555552E-2</v>
      </c>
      <c r="AI25" s="181">
        <f t="shared" si="5"/>
        <v>5.5555555555555552E-2</v>
      </c>
      <c r="AJ25" s="181">
        <f t="shared" si="5"/>
        <v>5.5555555555555552E-2</v>
      </c>
      <c r="AK25" s="181"/>
      <c r="AL25" s="181"/>
      <c r="AM25" s="181"/>
      <c r="AN25" s="181"/>
      <c r="AO25" s="181"/>
      <c r="AP25" s="181"/>
      <c r="AQ25" s="286"/>
      <c r="AR25" s="181"/>
      <c r="AS25" s="181"/>
    </row>
    <row r="26" spans="2:46" outlineLevel="1" x14ac:dyDescent="0.2">
      <c r="B26" s="182"/>
      <c r="C26" s="185">
        <f t="shared" si="0"/>
        <v>0</v>
      </c>
      <c r="D26" s="286"/>
      <c r="E26" s="181"/>
      <c r="F26" s="181"/>
      <c r="G26" s="181"/>
      <c r="H26" s="181"/>
      <c r="I26" s="286"/>
      <c r="J26" s="181"/>
      <c r="K26" s="181"/>
      <c r="L26" s="181"/>
      <c r="M26" s="181"/>
      <c r="N26" s="181"/>
      <c r="O26" s="181"/>
      <c r="P26" s="181"/>
      <c r="Q26" s="181"/>
      <c r="R26" s="181"/>
      <c r="S26" s="286"/>
      <c r="T26" s="181"/>
      <c r="U26" s="181"/>
      <c r="V26" s="181"/>
      <c r="W26" s="181"/>
      <c r="X26" s="181"/>
      <c r="Y26" s="181"/>
      <c r="Z26" s="181"/>
      <c r="AA26" s="181"/>
      <c r="AB26" s="181"/>
      <c r="AC26" s="181"/>
      <c r="AD26" s="181"/>
      <c r="AE26" s="286"/>
      <c r="AF26" s="181"/>
      <c r="AG26" s="181"/>
      <c r="AH26" s="181"/>
      <c r="AI26" s="181"/>
      <c r="AJ26" s="181"/>
      <c r="AK26" s="181"/>
      <c r="AL26" s="181"/>
      <c r="AM26" s="181"/>
      <c r="AN26" s="181"/>
      <c r="AO26" s="181"/>
      <c r="AP26" s="181"/>
      <c r="AQ26" s="286"/>
      <c r="AR26" s="181"/>
      <c r="AS26" s="181"/>
    </row>
    <row r="27" spans="2:46" outlineLevel="1" x14ac:dyDescent="0.2">
      <c r="B27" s="182"/>
      <c r="C27" s="185">
        <f t="shared" si="0"/>
        <v>0</v>
      </c>
      <c r="D27" s="286"/>
      <c r="E27" s="181"/>
      <c r="F27" s="181"/>
      <c r="G27" s="181"/>
      <c r="H27" s="181"/>
      <c r="I27" s="286"/>
      <c r="J27" s="181"/>
      <c r="K27" s="181"/>
      <c r="L27" s="181"/>
      <c r="M27" s="181"/>
      <c r="N27" s="181"/>
      <c r="O27" s="181"/>
      <c r="P27" s="181"/>
      <c r="Q27" s="181"/>
      <c r="R27" s="181"/>
      <c r="S27" s="286"/>
      <c r="T27" s="181"/>
      <c r="U27" s="181"/>
      <c r="V27" s="181"/>
      <c r="W27" s="181"/>
      <c r="X27" s="181"/>
      <c r="Y27" s="181"/>
      <c r="Z27" s="181"/>
      <c r="AA27" s="181"/>
      <c r="AB27" s="181"/>
      <c r="AC27" s="181"/>
      <c r="AD27" s="181"/>
      <c r="AE27" s="286"/>
      <c r="AF27" s="181"/>
      <c r="AG27" s="181"/>
      <c r="AH27" s="181"/>
      <c r="AI27" s="181"/>
      <c r="AJ27" s="181"/>
      <c r="AK27" s="181"/>
      <c r="AL27" s="181"/>
      <c r="AM27" s="181"/>
      <c r="AN27" s="181"/>
      <c r="AO27" s="181"/>
      <c r="AP27" s="181"/>
      <c r="AQ27" s="286"/>
      <c r="AR27" s="181"/>
      <c r="AS27" s="181"/>
    </row>
    <row r="28" spans="2:46" outlineLevel="1" x14ac:dyDescent="0.2">
      <c r="B28" s="160" t="s">
        <v>208</v>
      </c>
      <c r="C28" s="186">
        <f t="shared" si="0"/>
        <v>1</v>
      </c>
      <c r="D28" s="341"/>
      <c r="E28" s="183"/>
      <c r="F28" s="183"/>
      <c r="G28" s="183"/>
      <c r="H28" s="183"/>
      <c r="I28" s="341"/>
      <c r="J28" s="183"/>
      <c r="K28" s="183"/>
      <c r="L28" s="183"/>
      <c r="M28" s="183"/>
      <c r="N28" s="183"/>
      <c r="O28" s="181"/>
      <c r="P28" s="181"/>
      <c r="Q28" s="181"/>
      <c r="R28" s="181"/>
      <c r="S28" s="286"/>
      <c r="T28" s="181"/>
      <c r="U28" s="181"/>
      <c r="V28" s="181"/>
      <c r="W28" s="181"/>
      <c r="X28" s="181"/>
      <c r="Y28" s="181"/>
      <c r="Z28" s="181"/>
      <c r="AA28" s="181"/>
      <c r="AB28" s="181"/>
      <c r="AC28" s="181"/>
      <c r="AD28" s="181"/>
      <c r="AE28" s="286"/>
      <c r="AF28" s="181"/>
      <c r="AG28" s="183"/>
      <c r="AH28" s="181"/>
      <c r="AI28" s="181"/>
      <c r="AJ28" s="181"/>
      <c r="AK28" s="181"/>
      <c r="AL28" s="181"/>
      <c r="AM28" s="181"/>
      <c r="AN28" s="181"/>
      <c r="AO28" s="181"/>
      <c r="AP28" s="181"/>
      <c r="AQ28" s="286"/>
      <c r="AR28" s="181"/>
      <c r="AS28" s="183">
        <v>1</v>
      </c>
      <c r="AT28" s="154"/>
    </row>
    <row r="29" spans="2:46" x14ac:dyDescent="0.2">
      <c r="B29" s="61"/>
      <c r="O29" s="271"/>
      <c r="P29" s="271"/>
      <c r="Q29" s="271"/>
      <c r="R29" s="271"/>
      <c r="S29" s="287"/>
      <c r="T29" s="271"/>
      <c r="V29" s="271"/>
      <c r="W29" s="271"/>
      <c r="X29" s="271"/>
      <c r="Y29" s="271"/>
      <c r="Z29" s="271"/>
      <c r="AA29" s="271"/>
      <c r="AB29" s="271"/>
      <c r="AC29" s="271"/>
      <c r="AD29" s="271"/>
      <c r="AE29" s="287"/>
      <c r="AF29" s="271"/>
      <c r="AH29" s="271"/>
      <c r="AI29" s="271"/>
      <c r="AJ29" s="271"/>
      <c r="AK29" s="271"/>
      <c r="AL29" s="271"/>
      <c r="AM29" s="271"/>
      <c r="AN29" s="271"/>
      <c r="AO29" s="271"/>
      <c r="AP29" s="271"/>
      <c r="AQ29" s="287"/>
      <c r="AR29" s="271"/>
    </row>
    <row r="30" spans="2:46" x14ac:dyDescent="0.2">
      <c r="B30" s="160" t="s">
        <v>273</v>
      </c>
      <c r="C30" s="149" t="s">
        <v>209</v>
      </c>
      <c r="D30" s="272"/>
      <c r="E30" s="149"/>
      <c r="F30" s="149"/>
      <c r="G30" s="149"/>
      <c r="H30" s="149"/>
      <c r="I30" s="272"/>
      <c r="J30" s="149"/>
      <c r="K30" s="149"/>
      <c r="L30" s="149"/>
      <c r="M30" s="149"/>
      <c r="N30" s="149"/>
      <c r="O30" s="149"/>
      <c r="P30" s="145">
        <f t="shared" ref="P30:AS30" si="6">P2</f>
        <v>45931</v>
      </c>
      <c r="Q30" s="145">
        <f t="shared" si="6"/>
        <v>45962</v>
      </c>
      <c r="R30" s="145">
        <f t="shared" si="6"/>
        <v>45992</v>
      </c>
      <c r="S30" s="288">
        <f t="shared" si="6"/>
        <v>46023</v>
      </c>
      <c r="T30" s="145">
        <f t="shared" si="6"/>
        <v>46054</v>
      </c>
      <c r="U30" s="282">
        <f t="shared" si="6"/>
        <v>46082</v>
      </c>
      <c r="V30" s="145">
        <f t="shared" si="6"/>
        <v>46113</v>
      </c>
      <c r="W30" s="145">
        <f t="shared" si="6"/>
        <v>46143</v>
      </c>
      <c r="X30" s="145">
        <f t="shared" si="6"/>
        <v>46174</v>
      </c>
      <c r="Y30" s="145">
        <f t="shared" si="6"/>
        <v>46204</v>
      </c>
      <c r="Z30" s="145">
        <f t="shared" si="6"/>
        <v>46235</v>
      </c>
      <c r="AA30" s="145">
        <f t="shared" si="6"/>
        <v>46266</v>
      </c>
      <c r="AB30" s="145">
        <f t="shared" si="6"/>
        <v>46296</v>
      </c>
      <c r="AC30" s="145">
        <f t="shared" si="6"/>
        <v>46327</v>
      </c>
      <c r="AD30" s="145">
        <f t="shared" si="6"/>
        <v>46357</v>
      </c>
      <c r="AE30" s="288">
        <f t="shared" si="6"/>
        <v>46388</v>
      </c>
      <c r="AF30" s="145">
        <f t="shared" si="6"/>
        <v>46419</v>
      </c>
      <c r="AG30" s="145">
        <f t="shared" si="6"/>
        <v>46447</v>
      </c>
      <c r="AH30" s="145">
        <f t="shared" si="6"/>
        <v>46478</v>
      </c>
      <c r="AI30" s="145">
        <f t="shared" si="6"/>
        <v>46508</v>
      </c>
      <c r="AJ30" s="145">
        <f t="shared" si="6"/>
        <v>46539</v>
      </c>
      <c r="AK30" s="145">
        <f t="shared" si="6"/>
        <v>46569</v>
      </c>
      <c r="AL30" s="145">
        <f t="shared" si="6"/>
        <v>46600</v>
      </c>
      <c r="AM30" s="145">
        <f t="shared" si="6"/>
        <v>46631</v>
      </c>
      <c r="AN30" s="145">
        <f t="shared" si="6"/>
        <v>46661</v>
      </c>
      <c r="AO30" s="145">
        <f t="shared" si="6"/>
        <v>46692</v>
      </c>
      <c r="AP30" s="145">
        <f t="shared" si="6"/>
        <v>46722</v>
      </c>
      <c r="AQ30" s="288">
        <f t="shared" si="6"/>
        <v>46753</v>
      </c>
      <c r="AR30" s="145">
        <f t="shared" si="6"/>
        <v>46784</v>
      </c>
      <c r="AS30" s="145">
        <f t="shared" si="6"/>
        <v>46813</v>
      </c>
      <c r="AT30" s="145">
        <f>AT2</f>
        <v>46844</v>
      </c>
    </row>
    <row r="31" spans="2:46" x14ac:dyDescent="0.2">
      <c r="B31" s="61" t="str">
        <f>B3</f>
        <v>Land purchase</v>
      </c>
      <c r="C31" s="46">
        <f>-'Project info'!G18</f>
        <v>-170306506</v>
      </c>
      <c r="D31" s="188">
        <f t="shared" ref="D31:AI31" si="7">$C31*D3</f>
        <v>0</v>
      </c>
      <c r="E31" s="46">
        <f t="shared" si="7"/>
        <v>0</v>
      </c>
      <c r="F31" s="46">
        <f t="shared" si="7"/>
        <v>0</v>
      </c>
      <c r="G31" s="46">
        <f t="shared" si="7"/>
        <v>0</v>
      </c>
      <c r="H31" s="46">
        <f t="shared" si="7"/>
        <v>0</v>
      </c>
      <c r="I31" s="188">
        <f t="shared" si="7"/>
        <v>0</v>
      </c>
      <c r="J31" s="46">
        <f t="shared" si="7"/>
        <v>0</v>
      </c>
      <c r="K31" s="46">
        <f t="shared" si="7"/>
        <v>0</v>
      </c>
      <c r="L31" s="46">
        <f t="shared" si="7"/>
        <v>0</v>
      </c>
      <c r="M31" s="46">
        <f t="shared" si="7"/>
        <v>-170306506</v>
      </c>
      <c r="N31" s="46">
        <f t="shared" si="7"/>
        <v>0</v>
      </c>
      <c r="O31" s="46">
        <f t="shared" si="7"/>
        <v>0</v>
      </c>
      <c r="P31" s="46">
        <f t="shared" si="7"/>
        <v>0</v>
      </c>
      <c r="Q31" s="46">
        <f t="shared" si="7"/>
        <v>0</v>
      </c>
      <c r="R31" s="46">
        <f t="shared" si="7"/>
        <v>0</v>
      </c>
      <c r="S31" s="188">
        <f t="shared" si="7"/>
        <v>0</v>
      </c>
      <c r="T31" s="46">
        <f t="shared" si="7"/>
        <v>0</v>
      </c>
      <c r="U31" s="46">
        <f t="shared" si="7"/>
        <v>0</v>
      </c>
      <c r="V31" s="46">
        <f t="shared" si="7"/>
        <v>0</v>
      </c>
      <c r="W31" s="46">
        <f t="shared" si="7"/>
        <v>0</v>
      </c>
      <c r="X31" s="46">
        <f t="shared" si="7"/>
        <v>0</v>
      </c>
      <c r="Y31" s="46">
        <f t="shared" si="7"/>
        <v>0</v>
      </c>
      <c r="Z31" s="46">
        <f t="shared" si="7"/>
        <v>0</v>
      </c>
      <c r="AA31" s="46">
        <f t="shared" si="7"/>
        <v>0</v>
      </c>
      <c r="AB31" s="46">
        <f t="shared" si="7"/>
        <v>0</v>
      </c>
      <c r="AC31" s="46">
        <f t="shared" si="7"/>
        <v>0</v>
      </c>
      <c r="AD31" s="46">
        <f t="shared" si="7"/>
        <v>0</v>
      </c>
      <c r="AE31" s="188">
        <f t="shared" si="7"/>
        <v>0</v>
      </c>
      <c r="AF31" s="46">
        <f t="shared" si="7"/>
        <v>0</v>
      </c>
      <c r="AG31" s="46">
        <f t="shared" si="7"/>
        <v>0</v>
      </c>
      <c r="AH31" s="46">
        <f t="shared" si="7"/>
        <v>0</v>
      </c>
      <c r="AI31" s="46">
        <f t="shared" si="7"/>
        <v>0</v>
      </c>
      <c r="AJ31" s="46">
        <f t="shared" ref="AJ31:AS31" si="8">$C31*AJ3</f>
        <v>0</v>
      </c>
      <c r="AK31" s="46">
        <f t="shared" si="8"/>
        <v>0</v>
      </c>
      <c r="AL31" s="46">
        <f t="shared" si="8"/>
        <v>0</v>
      </c>
      <c r="AM31" s="46">
        <f t="shared" si="8"/>
        <v>0</v>
      </c>
      <c r="AN31" s="46">
        <f t="shared" si="8"/>
        <v>0</v>
      </c>
      <c r="AO31" s="46">
        <f t="shared" si="8"/>
        <v>0</v>
      </c>
      <c r="AP31" s="46">
        <f t="shared" si="8"/>
        <v>0</v>
      </c>
      <c r="AQ31" s="188">
        <f t="shared" si="8"/>
        <v>0</v>
      </c>
      <c r="AR31" s="46">
        <f t="shared" si="8"/>
        <v>0</v>
      </c>
      <c r="AS31" s="46">
        <f t="shared" si="8"/>
        <v>0</v>
      </c>
    </row>
    <row r="32" spans="2:46" x14ac:dyDescent="0.2">
      <c r="B32" s="61">
        <f t="shared" ref="B32:B56" si="9">B4</f>
        <v>0</v>
      </c>
      <c r="C32" s="46">
        <f>-'Project info'!G19</f>
        <v>0</v>
      </c>
      <c r="D32" s="188">
        <f t="shared" ref="D32:AI32" si="10">$C32*D4</f>
        <v>0</v>
      </c>
      <c r="E32" s="46">
        <f t="shared" si="10"/>
        <v>0</v>
      </c>
      <c r="F32" s="46">
        <f t="shared" si="10"/>
        <v>0</v>
      </c>
      <c r="G32" s="46">
        <f t="shared" si="10"/>
        <v>0</v>
      </c>
      <c r="H32" s="46">
        <f t="shared" si="10"/>
        <v>0</v>
      </c>
      <c r="I32" s="188">
        <f t="shared" si="10"/>
        <v>0</v>
      </c>
      <c r="J32" s="46">
        <f t="shared" si="10"/>
        <v>0</v>
      </c>
      <c r="K32" s="46">
        <f t="shared" si="10"/>
        <v>0</v>
      </c>
      <c r="L32" s="46">
        <f t="shared" si="10"/>
        <v>0</v>
      </c>
      <c r="N32" s="46">
        <f t="shared" si="10"/>
        <v>0</v>
      </c>
      <c r="O32" s="46">
        <f t="shared" si="10"/>
        <v>0</v>
      </c>
      <c r="P32" s="46">
        <f t="shared" si="10"/>
        <v>0</v>
      </c>
      <c r="Q32" s="46">
        <f t="shared" si="10"/>
        <v>0</v>
      </c>
      <c r="R32" s="46">
        <f t="shared" si="10"/>
        <v>0</v>
      </c>
      <c r="S32" s="188">
        <f t="shared" si="10"/>
        <v>0</v>
      </c>
      <c r="T32" s="46">
        <f t="shared" si="10"/>
        <v>0</v>
      </c>
      <c r="U32" s="46">
        <f t="shared" si="10"/>
        <v>0</v>
      </c>
      <c r="V32" s="46">
        <f t="shared" si="10"/>
        <v>0</v>
      </c>
      <c r="W32" s="46">
        <f t="shared" si="10"/>
        <v>0</v>
      </c>
      <c r="X32" s="46">
        <f t="shared" si="10"/>
        <v>0</v>
      </c>
      <c r="Y32" s="46">
        <f t="shared" si="10"/>
        <v>0</v>
      </c>
      <c r="Z32" s="46">
        <f t="shared" si="10"/>
        <v>0</v>
      </c>
      <c r="AA32" s="46">
        <f t="shared" si="10"/>
        <v>0</v>
      </c>
      <c r="AB32" s="46">
        <f t="shared" si="10"/>
        <v>0</v>
      </c>
      <c r="AC32" s="46">
        <f t="shared" si="10"/>
        <v>0</v>
      </c>
      <c r="AD32" s="46">
        <f t="shared" si="10"/>
        <v>0</v>
      </c>
      <c r="AE32" s="188">
        <f t="shared" si="10"/>
        <v>0</v>
      </c>
      <c r="AF32" s="46">
        <f t="shared" si="10"/>
        <v>0</v>
      </c>
      <c r="AG32" s="46">
        <f t="shared" si="10"/>
        <v>0</v>
      </c>
      <c r="AH32" s="46">
        <f t="shared" si="10"/>
        <v>0</v>
      </c>
      <c r="AI32" s="46">
        <f t="shared" si="10"/>
        <v>0</v>
      </c>
      <c r="AJ32" s="46">
        <f t="shared" ref="AJ32:AS32" si="11">$C32*AJ4</f>
        <v>0</v>
      </c>
      <c r="AK32" s="46">
        <f t="shared" si="11"/>
        <v>0</v>
      </c>
      <c r="AL32" s="46">
        <f t="shared" si="11"/>
        <v>0</v>
      </c>
      <c r="AM32" s="46">
        <f t="shared" si="11"/>
        <v>0</v>
      </c>
      <c r="AN32" s="46">
        <f t="shared" si="11"/>
        <v>0</v>
      </c>
      <c r="AO32" s="46">
        <f t="shared" si="11"/>
        <v>0</v>
      </c>
      <c r="AP32" s="46">
        <f t="shared" si="11"/>
        <v>0</v>
      </c>
      <c r="AQ32" s="188">
        <f t="shared" si="11"/>
        <v>0</v>
      </c>
      <c r="AR32" s="46">
        <f t="shared" si="11"/>
        <v>0</v>
      </c>
      <c r="AS32" s="46">
        <f t="shared" si="11"/>
        <v>0</v>
      </c>
    </row>
    <row r="33" spans="2:45" x14ac:dyDescent="0.2">
      <c r="B33" s="61" t="str">
        <f t="shared" si="9"/>
        <v>Stamp duties (4,25 %)</v>
      </c>
      <c r="C33" s="46">
        <f>-'Project info'!E37</f>
        <v>-7238026.5050000008</v>
      </c>
      <c r="D33" s="188">
        <f t="shared" ref="D33:AI33" si="12">$C33*D5</f>
        <v>0</v>
      </c>
      <c r="E33" s="46">
        <f t="shared" si="12"/>
        <v>0</v>
      </c>
      <c r="F33" s="46">
        <f t="shared" si="12"/>
        <v>0</v>
      </c>
      <c r="G33" s="46">
        <f t="shared" si="12"/>
        <v>0</v>
      </c>
      <c r="H33" s="46">
        <f t="shared" si="12"/>
        <v>0</v>
      </c>
      <c r="I33" s="188">
        <f t="shared" si="12"/>
        <v>0</v>
      </c>
      <c r="J33" s="46">
        <f>$C33*J5</f>
        <v>0</v>
      </c>
      <c r="K33" s="46">
        <f t="shared" si="12"/>
        <v>0</v>
      </c>
      <c r="L33" s="46">
        <f>$C33*L5</f>
        <v>0</v>
      </c>
      <c r="M33" s="46">
        <f>$C33*M5</f>
        <v>-7238026.5050000008</v>
      </c>
      <c r="N33" s="46">
        <f t="shared" si="12"/>
        <v>0</v>
      </c>
      <c r="O33" s="46">
        <f t="shared" si="12"/>
        <v>0</v>
      </c>
      <c r="P33" s="46">
        <f t="shared" si="12"/>
        <v>0</v>
      </c>
      <c r="Q33" s="46">
        <f t="shared" si="12"/>
        <v>0</v>
      </c>
      <c r="R33" s="46">
        <f t="shared" si="12"/>
        <v>0</v>
      </c>
      <c r="S33" s="188">
        <f t="shared" si="12"/>
        <v>0</v>
      </c>
      <c r="T33" s="46">
        <f t="shared" si="12"/>
        <v>0</v>
      </c>
      <c r="U33" s="46">
        <f t="shared" si="12"/>
        <v>0</v>
      </c>
      <c r="V33" s="46">
        <f t="shared" si="12"/>
        <v>0</v>
      </c>
      <c r="W33" s="46">
        <f t="shared" si="12"/>
        <v>0</v>
      </c>
      <c r="X33" s="46">
        <f t="shared" si="12"/>
        <v>0</v>
      </c>
      <c r="Y33" s="46">
        <f t="shared" si="12"/>
        <v>0</v>
      </c>
      <c r="Z33" s="46">
        <f t="shared" si="12"/>
        <v>0</v>
      </c>
      <c r="AA33" s="46">
        <f t="shared" si="12"/>
        <v>0</v>
      </c>
      <c r="AB33" s="46">
        <f t="shared" si="12"/>
        <v>0</v>
      </c>
      <c r="AC33" s="46">
        <f t="shared" si="12"/>
        <v>0</v>
      </c>
      <c r="AD33" s="46">
        <f t="shared" si="12"/>
        <v>0</v>
      </c>
      <c r="AE33" s="188">
        <f t="shared" si="12"/>
        <v>0</v>
      </c>
      <c r="AF33" s="46">
        <f t="shared" si="12"/>
        <v>0</v>
      </c>
      <c r="AG33" s="46">
        <f t="shared" si="12"/>
        <v>0</v>
      </c>
      <c r="AH33" s="46">
        <f t="shared" si="12"/>
        <v>0</v>
      </c>
      <c r="AI33" s="46">
        <f t="shared" si="12"/>
        <v>0</v>
      </c>
      <c r="AJ33" s="46">
        <f t="shared" ref="AJ33:AS33" si="13">$C33*AJ5</f>
        <v>0</v>
      </c>
      <c r="AK33" s="46">
        <f t="shared" si="13"/>
        <v>0</v>
      </c>
      <c r="AL33" s="46">
        <f t="shared" si="13"/>
        <v>0</v>
      </c>
      <c r="AM33" s="46">
        <f t="shared" si="13"/>
        <v>0</v>
      </c>
      <c r="AN33" s="46">
        <f t="shared" si="13"/>
        <v>0</v>
      </c>
      <c r="AO33" s="46">
        <f t="shared" si="13"/>
        <v>0</v>
      </c>
      <c r="AP33" s="46">
        <f t="shared" si="13"/>
        <v>0</v>
      </c>
      <c r="AQ33" s="188">
        <f t="shared" si="13"/>
        <v>0</v>
      </c>
      <c r="AR33" s="46">
        <f t="shared" si="13"/>
        <v>0</v>
      </c>
      <c r="AS33" s="46">
        <f t="shared" si="13"/>
        <v>0</v>
      </c>
    </row>
    <row r="34" spans="2:45" x14ac:dyDescent="0.2">
      <c r="B34" s="61">
        <f t="shared" si="9"/>
        <v>0</v>
      </c>
      <c r="C34" s="46">
        <f>0.035*C32</f>
        <v>0</v>
      </c>
      <c r="D34" s="188">
        <f t="shared" ref="D34:AI34" si="14">$C34*D6</f>
        <v>0</v>
      </c>
      <c r="E34" s="46">
        <f t="shared" si="14"/>
        <v>0</v>
      </c>
      <c r="F34" s="46">
        <f t="shared" si="14"/>
        <v>0</v>
      </c>
      <c r="G34" s="46">
        <f t="shared" si="14"/>
        <v>0</v>
      </c>
      <c r="H34" s="46">
        <f t="shared" si="14"/>
        <v>0</v>
      </c>
      <c r="I34" s="188">
        <f t="shared" si="14"/>
        <v>0</v>
      </c>
      <c r="J34" s="46">
        <f t="shared" si="14"/>
        <v>0</v>
      </c>
      <c r="K34" s="46">
        <f t="shared" si="14"/>
        <v>0</v>
      </c>
      <c r="L34" s="46">
        <f t="shared" si="14"/>
        <v>0</v>
      </c>
      <c r="M34" s="46">
        <v>-20348123.198327601</v>
      </c>
      <c r="N34" s="46">
        <f t="shared" si="14"/>
        <v>0</v>
      </c>
      <c r="O34" s="46">
        <f t="shared" si="14"/>
        <v>0</v>
      </c>
      <c r="P34" s="46">
        <f t="shared" si="14"/>
        <v>0</v>
      </c>
      <c r="Q34" s="46">
        <f t="shared" si="14"/>
        <v>0</v>
      </c>
      <c r="R34" s="46">
        <f t="shared" si="14"/>
        <v>0</v>
      </c>
      <c r="S34" s="188">
        <f t="shared" si="14"/>
        <v>0</v>
      </c>
      <c r="T34" s="46">
        <f t="shared" si="14"/>
        <v>0</v>
      </c>
      <c r="U34" s="46">
        <f t="shared" si="14"/>
        <v>0</v>
      </c>
      <c r="V34" s="46">
        <f t="shared" si="14"/>
        <v>0</v>
      </c>
      <c r="W34" s="46">
        <f t="shared" si="14"/>
        <v>0</v>
      </c>
      <c r="X34" s="46">
        <f t="shared" si="14"/>
        <v>0</v>
      </c>
      <c r="Y34" s="46">
        <f t="shared" si="14"/>
        <v>0</v>
      </c>
      <c r="Z34" s="46">
        <f t="shared" si="14"/>
        <v>0</v>
      </c>
      <c r="AA34" s="46">
        <f t="shared" si="14"/>
        <v>0</v>
      </c>
      <c r="AB34" s="46">
        <f t="shared" si="14"/>
        <v>0</v>
      </c>
      <c r="AC34" s="46">
        <f t="shared" si="14"/>
        <v>0</v>
      </c>
      <c r="AD34" s="46">
        <f t="shared" si="14"/>
        <v>0</v>
      </c>
      <c r="AE34" s="188">
        <f t="shared" si="14"/>
        <v>0</v>
      </c>
      <c r="AF34" s="46">
        <f t="shared" si="14"/>
        <v>0</v>
      </c>
      <c r="AG34" s="46">
        <f t="shared" si="14"/>
        <v>0</v>
      </c>
      <c r="AH34" s="46">
        <f t="shared" si="14"/>
        <v>0</v>
      </c>
      <c r="AI34" s="46">
        <f t="shared" si="14"/>
        <v>0</v>
      </c>
      <c r="AJ34" s="46">
        <f t="shared" ref="AJ34:AS34" si="15">$C34*AJ6</f>
        <v>0</v>
      </c>
      <c r="AK34" s="46">
        <f t="shared" si="15"/>
        <v>0</v>
      </c>
      <c r="AL34" s="46">
        <f t="shared" si="15"/>
        <v>0</v>
      </c>
      <c r="AM34" s="46">
        <f t="shared" si="15"/>
        <v>0</v>
      </c>
      <c r="AN34" s="46">
        <f t="shared" si="15"/>
        <v>0</v>
      </c>
      <c r="AO34" s="46">
        <f t="shared" si="15"/>
        <v>0</v>
      </c>
      <c r="AP34" s="46">
        <f t="shared" si="15"/>
        <v>0</v>
      </c>
      <c r="AQ34" s="188">
        <f t="shared" si="15"/>
        <v>0</v>
      </c>
      <c r="AR34" s="46">
        <f t="shared" si="15"/>
        <v>0</v>
      </c>
      <c r="AS34" s="46">
        <f t="shared" si="15"/>
        <v>0</v>
      </c>
    </row>
    <row r="35" spans="2:45" x14ac:dyDescent="0.2">
      <c r="B35" s="61" t="str">
        <f t="shared" si="9"/>
        <v>Property reallotment fees</v>
      </c>
      <c r="C35" s="46">
        <f>-'Project info'!E23</f>
        <v>-900000</v>
      </c>
      <c r="D35" s="188">
        <f t="shared" ref="D35:AI35" si="16">$C35*D7</f>
        <v>0</v>
      </c>
      <c r="E35" s="46">
        <f t="shared" si="16"/>
        <v>0</v>
      </c>
      <c r="F35" s="46">
        <f t="shared" si="16"/>
        <v>0</v>
      </c>
      <c r="G35" s="46">
        <f t="shared" si="16"/>
        <v>0</v>
      </c>
      <c r="H35" s="46">
        <f t="shared" si="16"/>
        <v>0</v>
      </c>
      <c r="I35" s="188">
        <f t="shared" si="16"/>
        <v>0</v>
      </c>
      <c r="J35" s="46">
        <f t="shared" si="16"/>
        <v>0</v>
      </c>
      <c r="K35" s="46">
        <f t="shared" si="16"/>
        <v>0</v>
      </c>
      <c r="L35" s="46">
        <f t="shared" si="16"/>
        <v>0</v>
      </c>
      <c r="M35" s="46">
        <f t="shared" si="16"/>
        <v>-900000</v>
      </c>
      <c r="N35" s="46">
        <f t="shared" si="16"/>
        <v>0</v>
      </c>
      <c r="O35" s="46">
        <f t="shared" si="16"/>
        <v>0</v>
      </c>
      <c r="P35" s="46">
        <f t="shared" si="16"/>
        <v>0</v>
      </c>
      <c r="Q35" s="46">
        <f t="shared" si="16"/>
        <v>0</v>
      </c>
      <c r="R35" s="46">
        <f t="shared" si="16"/>
        <v>0</v>
      </c>
      <c r="S35" s="188">
        <f t="shared" si="16"/>
        <v>0</v>
      </c>
      <c r="T35" s="46">
        <f t="shared" si="16"/>
        <v>0</v>
      </c>
      <c r="U35" s="46">
        <f t="shared" si="16"/>
        <v>0</v>
      </c>
      <c r="V35" s="46">
        <f t="shared" si="16"/>
        <v>0</v>
      </c>
      <c r="W35" s="46">
        <f t="shared" si="16"/>
        <v>0</v>
      </c>
      <c r="X35" s="46">
        <f t="shared" si="16"/>
        <v>0</v>
      </c>
      <c r="Y35" s="46">
        <f t="shared" si="16"/>
        <v>0</v>
      </c>
      <c r="Z35" s="46">
        <f t="shared" si="16"/>
        <v>0</v>
      </c>
      <c r="AA35" s="46">
        <f t="shared" si="16"/>
        <v>0</v>
      </c>
      <c r="AB35" s="46">
        <f t="shared" si="16"/>
        <v>0</v>
      </c>
      <c r="AC35" s="46">
        <f t="shared" si="16"/>
        <v>0</v>
      </c>
      <c r="AD35" s="46">
        <f t="shared" si="16"/>
        <v>0</v>
      </c>
      <c r="AE35" s="188">
        <f t="shared" si="16"/>
        <v>0</v>
      </c>
      <c r="AF35" s="46">
        <f t="shared" si="16"/>
        <v>0</v>
      </c>
      <c r="AG35" s="46">
        <f t="shared" si="16"/>
        <v>0</v>
      </c>
      <c r="AH35" s="46">
        <f t="shared" si="16"/>
        <v>0</v>
      </c>
      <c r="AI35" s="46">
        <f t="shared" si="16"/>
        <v>0</v>
      </c>
      <c r="AJ35" s="46">
        <f t="shared" ref="AJ35:AS35" si="17">$C35*AJ7</f>
        <v>0</v>
      </c>
      <c r="AK35" s="46">
        <f t="shared" si="17"/>
        <v>0</v>
      </c>
      <c r="AL35" s="46">
        <f t="shared" si="17"/>
        <v>0</v>
      </c>
      <c r="AM35" s="46">
        <f t="shared" si="17"/>
        <v>0</v>
      </c>
      <c r="AN35" s="46">
        <f t="shared" si="17"/>
        <v>0</v>
      </c>
      <c r="AO35" s="46">
        <f t="shared" si="17"/>
        <v>0</v>
      </c>
      <c r="AP35" s="46">
        <f t="shared" si="17"/>
        <v>0</v>
      </c>
      <c r="AQ35" s="188">
        <f t="shared" si="17"/>
        <v>0</v>
      </c>
      <c r="AR35" s="46">
        <f t="shared" si="17"/>
        <v>0</v>
      </c>
      <c r="AS35" s="46">
        <f t="shared" si="17"/>
        <v>0</v>
      </c>
    </row>
    <row r="36" spans="2:45" x14ac:dyDescent="0.2">
      <c r="B36" s="61" t="str">
        <f t="shared" si="9"/>
        <v>Developments cost</v>
      </c>
      <c r="C36" s="46">
        <f>-'Project info'!E24</f>
        <v>-10000000</v>
      </c>
      <c r="D36" s="188">
        <f>$C36*D8</f>
        <v>-1000000</v>
      </c>
      <c r="E36" s="46">
        <f t="shared" ref="E36:AI36" si="18">$C36*E8</f>
        <v>0</v>
      </c>
      <c r="F36" s="46">
        <f t="shared" si="18"/>
        <v>0</v>
      </c>
      <c r="G36" s="46">
        <f t="shared" si="18"/>
        <v>0</v>
      </c>
      <c r="H36" s="46">
        <f t="shared" si="18"/>
        <v>0</v>
      </c>
      <c r="I36" s="188">
        <f>$C36*I8</f>
        <v>0</v>
      </c>
      <c r="J36" s="46">
        <f>$C36*J8</f>
        <v>0</v>
      </c>
      <c r="K36" s="46">
        <f t="shared" si="18"/>
        <v>0</v>
      </c>
      <c r="L36" s="46">
        <f t="shared" si="18"/>
        <v>0</v>
      </c>
      <c r="M36" s="46">
        <f t="shared" si="18"/>
        <v>-9000000</v>
      </c>
      <c r="N36" s="46">
        <f t="shared" si="18"/>
        <v>0</v>
      </c>
      <c r="O36" s="46">
        <f t="shared" si="18"/>
        <v>0</v>
      </c>
      <c r="P36" s="46">
        <f t="shared" si="18"/>
        <v>0</v>
      </c>
      <c r="Q36" s="46">
        <f t="shared" si="18"/>
        <v>0</v>
      </c>
      <c r="R36" s="46">
        <f t="shared" si="18"/>
        <v>0</v>
      </c>
      <c r="S36" s="188">
        <f t="shared" si="18"/>
        <v>0</v>
      </c>
      <c r="T36" s="46">
        <f t="shared" si="18"/>
        <v>0</v>
      </c>
      <c r="U36" s="46">
        <f t="shared" si="18"/>
        <v>0</v>
      </c>
      <c r="V36" s="46">
        <f t="shared" si="18"/>
        <v>0</v>
      </c>
      <c r="W36" s="46">
        <f t="shared" si="18"/>
        <v>0</v>
      </c>
      <c r="X36" s="46">
        <f t="shared" si="18"/>
        <v>0</v>
      </c>
      <c r="Y36" s="46">
        <f t="shared" si="18"/>
        <v>0</v>
      </c>
      <c r="Z36" s="46">
        <f t="shared" si="18"/>
        <v>0</v>
      </c>
      <c r="AA36" s="46">
        <f t="shared" si="18"/>
        <v>0</v>
      </c>
      <c r="AB36" s="46">
        <f t="shared" si="18"/>
        <v>0</v>
      </c>
      <c r="AC36" s="46">
        <f t="shared" si="18"/>
        <v>0</v>
      </c>
      <c r="AD36" s="46">
        <f t="shared" si="18"/>
        <v>0</v>
      </c>
      <c r="AE36" s="188">
        <f t="shared" si="18"/>
        <v>0</v>
      </c>
      <c r="AF36" s="46">
        <f t="shared" si="18"/>
        <v>0</v>
      </c>
      <c r="AG36" s="46">
        <f t="shared" si="18"/>
        <v>0</v>
      </c>
      <c r="AH36" s="46">
        <f t="shared" si="18"/>
        <v>0</v>
      </c>
      <c r="AI36" s="46">
        <f t="shared" si="18"/>
        <v>0</v>
      </c>
      <c r="AJ36" s="46">
        <f t="shared" ref="AJ36:AS36" si="19">$C36*AJ8</f>
        <v>0</v>
      </c>
      <c r="AK36" s="46">
        <f t="shared" si="19"/>
        <v>0</v>
      </c>
      <c r="AL36" s="46">
        <f t="shared" si="19"/>
        <v>0</v>
      </c>
      <c r="AM36" s="46">
        <f t="shared" si="19"/>
        <v>0</v>
      </c>
      <c r="AN36" s="46">
        <f t="shared" si="19"/>
        <v>0</v>
      </c>
      <c r="AO36" s="46">
        <f t="shared" si="19"/>
        <v>0</v>
      </c>
      <c r="AP36" s="46">
        <f t="shared" si="19"/>
        <v>0</v>
      </c>
      <c r="AQ36" s="188">
        <f t="shared" si="19"/>
        <v>0</v>
      </c>
      <c r="AR36" s="46">
        <f t="shared" si="19"/>
        <v>0</v>
      </c>
      <c r="AS36" s="46">
        <f t="shared" si="19"/>
        <v>0</v>
      </c>
    </row>
    <row r="37" spans="2:45" x14ac:dyDescent="0.2">
      <c r="B37" s="61" t="str">
        <f t="shared" si="9"/>
        <v>Building permit fee</v>
      </c>
      <c r="C37" s="46">
        <f>-'Project info'!E25</f>
        <v>-2000000</v>
      </c>
      <c r="D37" s="188">
        <f t="shared" ref="D37:AI37" si="20">$C37*D9</f>
        <v>0</v>
      </c>
      <c r="E37" s="46">
        <f t="shared" si="20"/>
        <v>0</v>
      </c>
      <c r="F37" s="46">
        <f t="shared" si="20"/>
        <v>0</v>
      </c>
      <c r="G37" s="46">
        <f t="shared" si="20"/>
        <v>0</v>
      </c>
      <c r="H37" s="46">
        <f t="shared" si="20"/>
        <v>0</v>
      </c>
      <c r="I37" s="188">
        <f t="shared" si="20"/>
        <v>0</v>
      </c>
      <c r="J37" s="46">
        <f t="shared" si="20"/>
        <v>0</v>
      </c>
      <c r="K37" s="46">
        <f t="shared" si="20"/>
        <v>0</v>
      </c>
      <c r="L37" s="46">
        <f t="shared" si="20"/>
        <v>0</v>
      </c>
      <c r="M37" s="46">
        <f t="shared" si="20"/>
        <v>-2000000</v>
      </c>
      <c r="N37" s="46">
        <f t="shared" si="20"/>
        <v>0</v>
      </c>
      <c r="O37" s="46">
        <f t="shared" si="20"/>
        <v>0</v>
      </c>
      <c r="P37" s="46">
        <f t="shared" si="20"/>
        <v>0</v>
      </c>
      <c r="Q37" s="46">
        <f t="shared" si="20"/>
        <v>0</v>
      </c>
      <c r="R37" s="46">
        <f t="shared" si="20"/>
        <v>0</v>
      </c>
      <c r="S37" s="188">
        <f t="shared" si="20"/>
        <v>0</v>
      </c>
      <c r="T37" s="46">
        <f t="shared" si="20"/>
        <v>0</v>
      </c>
      <c r="U37" s="46">
        <f t="shared" si="20"/>
        <v>0</v>
      </c>
      <c r="V37" s="46">
        <f t="shared" si="20"/>
        <v>0</v>
      </c>
      <c r="W37" s="46">
        <f t="shared" si="20"/>
        <v>0</v>
      </c>
      <c r="X37" s="46">
        <f t="shared" si="20"/>
        <v>0</v>
      </c>
      <c r="Y37" s="46">
        <f t="shared" si="20"/>
        <v>0</v>
      </c>
      <c r="Z37" s="46">
        <f t="shared" si="20"/>
        <v>0</v>
      </c>
      <c r="AA37" s="46">
        <f t="shared" si="20"/>
        <v>0</v>
      </c>
      <c r="AB37" s="46">
        <f t="shared" si="20"/>
        <v>0</v>
      </c>
      <c r="AC37" s="46">
        <f t="shared" si="20"/>
        <v>0</v>
      </c>
      <c r="AD37" s="46">
        <f t="shared" si="20"/>
        <v>0</v>
      </c>
      <c r="AE37" s="188">
        <f t="shared" si="20"/>
        <v>0</v>
      </c>
      <c r="AF37" s="46">
        <f t="shared" si="20"/>
        <v>0</v>
      </c>
      <c r="AG37" s="46">
        <f t="shared" si="20"/>
        <v>0</v>
      </c>
      <c r="AH37" s="46">
        <f t="shared" si="20"/>
        <v>0</v>
      </c>
      <c r="AI37" s="46">
        <f t="shared" si="20"/>
        <v>0</v>
      </c>
      <c r="AJ37" s="46">
        <f t="shared" ref="AJ37:AS37" si="21">$C37*AJ9</f>
        <v>0</v>
      </c>
      <c r="AK37" s="46">
        <f t="shared" si="21"/>
        <v>0</v>
      </c>
      <c r="AL37" s="46">
        <f t="shared" si="21"/>
        <v>0</v>
      </c>
      <c r="AM37" s="46">
        <f t="shared" si="21"/>
        <v>0</v>
      </c>
      <c r="AN37" s="46">
        <f t="shared" si="21"/>
        <v>0</v>
      </c>
      <c r="AO37" s="46">
        <f t="shared" si="21"/>
        <v>0</v>
      </c>
      <c r="AP37" s="46">
        <f t="shared" si="21"/>
        <v>0</v>
      </c>
      <c r="AQ37" s="188">
        <f t="shared" si="21"/>
        <v>0</v>
      </c>
      <c r="AR37" s="46">
        <f t="shared" si="21"/>
        <v>0</v>
      </c>
      <c r="AS37" s="46">
        <f t="shared" si="21"/>
        <v>0</v>
      </c>
    </row>
    <row r="38" spans="2:45" x14ac:dyDescent="0.2">
      <c r="B38" s="61" t="str">
        <f t="shared" si="9"/>
        <v>Construction costs for public space and roads</v>
      </c>
      <c r="C38" s="46">
        <f>-'Project info'!E26</f>
        <v>-44213454.479204997</v>
      </c>
      <c r="D38" s="188">
        <f t="shared" ref="D38:AI38" si="22">$C38*D10</f>
        <v>0</v>
      </c>
      <c r="E38" s="46">
        <f t="shared" si="22"/>
        <v>0</v>
      </c>
      <c r="F38" s="46">
        <f t="shared" si="22"/>
        <v>0</v>
      </c>
      <c r="G38" s="46">
        <f t="shared" si="22"/>
        <v>0</v>
      </c>
      <c r="H38" s="46">
        <f t="shared" si="22"/>
        <v>0</v>
      </c>
      <c r="I38" s="188">
        <f t="shared" si="22"/>
        <v>0</v>
      </c>
      <c r="J38" s="46">
        <f t="shared" si="22"/>
        <v>0</v>
      </c>
      <c r="K38" s="46">
        <f t="shared" si="22"/>
        <v>0</v>
      </c>
      <c r="L38" s="46">
        <f t="shared" si="22"/>
        <v>0</v>
      </c>
      <c r="M38" s="46">
        <f t="shared" si="22"/>
        <v>-44213454.479204997</v>
      </c>
      <c r="N38" s="46">
        <f t="shared" si="22"/>
        <v>0</v>
      </c>
      <c r="O38" s="46">
        <f t="shared" si="22"/>
        <v>0</v>
      </c>
      <c r="P38" s="46">
        <f t="shared" si="22"/>
        <v>0</v>
      </c>
      <c r="Q38" s="46">
        <f t="shared" si="22"/>
        <v>0</v>
      </c>
      <c r="R38" s="46">
        <f t="shared" si="22"/>
        <v>0</v>
      </c>
      <c r="S38" s="188">
        <f t="shared" si="22"/>
        <v>0</v>
      </c>
      <c r="T38" s="46">
        <f t="shared" si="22"/>
        <v>0</v>
      </c>
      <c r="U38" s="46">
        <f t="shared" si="22"/>
        <v>0</v>
      </c>
      <c r="V38" s="46">
        <f t="shared" si="22"/>
        <v>0</v>
      </c>
      <c r="W38" s="46">
        <f t="shared" si="22"/>
        <v>0</v>
      </c>
      <c r="X38" s="46">
        <f t="shared" si="22"/>
        <v>0</v>
      </c>
      <c r="Y38" s="46">
        <f t="shared" si="22"/>
        <v>0</v>
      </c>
      <c r="Z38" s="46">
        <f t="shared" si="22"/>
        <v>0</v>
      </c>
      <c r="AA38" s="46">
        <f t="shared" si="22"/>
        <v>0</v>
      </c>
      <c r="AB38" s="46">
        <f t="shared" si="22"/>
        <v>0</v>
      </c>
      <c r="AC38" s="46">
        <f t="shared" si="22"/>
        <v>0</v>
      </c>
      <c r="AD38" s="46">
        <f t="shared" si="22"/>
        <v>0</v>
      </c>
      <c r="AE38" s="188">
        <f t="shared" si="22"/>
        <v>0</v>
      </c>
      <c r="AF38" s="46">
        <f t="shared" si="22"/>
        <v>0</v>
      </c>
      <c r="AG38" s="46">
        <f t="shared" si="22"/>
        <v>0</v>
      </c>
      <c r="AH38" s="46">
        <f t="shared" si="22"/>
        <v>0</v>
      </c>
      <c r="AI38" s="46">
        <f t="shared" si="22"/>
        <v>0</v>
      </c>
      <c r="AJ38" s="46">
        <f t="shared" ref="AJ38:AS38" si="23">$C38*AJ10</f>
        <v>0</v>
      </c>
      <c r="AK38" s="46">
        <f t="shared" si="23"/>
        <v>0</v>
      </c>
      <c r="AL38" s="46">
        <f t="shared" si="23"/>
        <v>0</v>
      </c>
      <c r="AM38" s="46">
        <f t="shared" si="23"/>
        <v>0</v>
      </c>
      <c r="AN38" s="46">
        <f t="shared" si="23"/>
        <v>0</v>
      </c>
      <c r="AO38" s="46">
        <f t="shared" si="23"/>
        <v>0</v>
      </c>
      <c r="AP38" s="46">
        <f t="shared" si="23"/>
        <v>0</v>
      </c>
      <c r="AQ38" s="188">
        <f t="shared" si="23"/>
        <v>0</v>
      </c>
      <c r="AR38" s="46">
        <f t="shared" si="23"/>
        <v>0</v>
      </c>
      <c r="AS38" s="46">
        <f t="shared" si="23"/>
        <v>0</v>
      </c>
    </row>
    <row r="39" spans="2:45" x14ac:dyDescent="0.2">
      <c r="B39" s="61" t="str">
        <f t="shared" si="9"/>
        <v>Conceptual design</v>
      </c>
      <c r="C39" s="46">
        <f>-'Project info'!E27*1.25</f>
        <v>-12500000</v>
      </c>
      <c r="D39" s="188">
        <f t="shared" ref="D39:O39" si="24">$C39*D11</f>
        <v>-1785714.2857142857</v>
      </c>
      <c r="E39" s="46">
        <f t="shared" si="24"/>
        <v>-1785714.2857142857</v>
      </c>
      <c r="F39" s="46">
        <f t="shared" si="24"/>
        <v>-1785714.2857142857</v>
      </c>
      <c r="G39" s="46">
        <f t="shared" si="24"/>
        <v>-1785714.2857142857</v>
      </c>
      <c r="H39" s="46">
        <f t="shared" si="24"/>
        <v>-1785714.2857142857</v>
      </c>
      <c r="I39" s="188">
        <f t="shared" si="24"/>
        <v>-1785714.2857142857</v>
      </c>
      <c r="J39" s="46">
        <f t="shared" si="24"/>
        <v>-1785714.2857142857</v>
      </c>
      <c r="K39" s="46">
        <f t="shared" si="24"/>
        <v>0</v>
      </c>
      <c r="L39" s="46">
        <f t="shared" si="24"/>
        <v>0</v>
      </c>
      <c r="M39" s="46">
        <f t="shared" si="24"/>
        <v>0</v>
      </c>
      <c r="N39" s="46">
        <f t="shared" si="24"/>
        <v>0</v>
      </c>
      <c r="O39" s="46">
        <f t="shared" si="24"/>
        <v>0</v>
      </c>
      <c r="P39" s="46">
        <f t="shared" ref="P39:AI39" si="25">$C39*P11</f>
        <v>0</v>
      </c>
      <c r="Q39" s="46">
        <f t="shared" si="25"/>
        <v>0</v>
      </c>
      <c r="R39" s="46">
        <f t="shared" si="25"/>
        <v>0</v>
      </c>
      <c r="S39" s="188">
        <f t="shared" si="25"/>
        <v>0</v>
      </c>
      <c r="T39" s="46">
        <f t="shared" si="25"/>
        <v>0</v>
      </c>
      <c r="U39" s="46">
        <f t="shared" si="25"/>
        <v>0</v>
      </c>
      <c r="V39" s="46">
        <f t="shared" si="25"/>
        <v>0</v>
      </c>
      <c r="W39" s="46">
        <f t="shared" si="25"/>
        <v>0</v>
      </c>
      <c r="X39" s="46">
        <f t="shared" si="25"/>
        <v>0</v>
      </c>
      <c r="Y39" s="46">
        <f t="shared" si="25"/>
        <v>0</v>
      </c>
      <c r="Z39" s="46">
        <f t="shared" si="25"/>
        <v>0</v>
      </c>
      <c r="AA39" s="46">
        <f t="shared" si="25"/>
        <v>0</v>
      </c>
      <c r="AB39" s="46">
        <f t="shared" si="25"/>
        <v>0</v>
      </c>
      <c r="AC39" s="46">
        <f t="shared" si="25"/>
        <v>0</v>
      </c>
      <c r="AD39" s="46">
        <f t="shared" si="25"/>
        <v>0</v>
      </c>
      <c r="AE39" s="188">
        <f t="shared" si="25"/>
        <v>0</v>
      </c>
      <c r="AF39" s="46">
        <f t="shared" si="25"/>
        <v>0</v>
      </c>
      <c r="AG39" s="46">
        <f t="shared" si="25"/>
        <v>0</v>
      </c>
      <c r="AH39" s="46">
        <f t="shared" si="25"/>
        <v>0</v>
      </c>
      <c r="AI39" s="46">
        <f t="shared" si="25"/>
        <v>0</v>
      </c>
      <c r="AJ39" s="46">
        <f t="shared" ref="AJ39:AS39" si="26">$C39*AJ11</f>
        <v>0</v>
      </c>
      <c r="AK39" s="46">
        <f t="shared" si="26"/>
        <v>0</v>
      </c>
      <c r="AL39" s="46">
        <f t="shared" si="26"/>
        <v>0</v>
      </c>
      <c r="AM39" s="46">
        <f t="shared" si="26"/>
        <v>0</v>
      </c>
      <c r="AN39" s="46">
        <f t="shared" si="26"/>
        <v>0</v>
      </c>
      <c r="AO39" s="46">
        <f t="shared" si="26"/>
        <v>0</v>
      </c>
      <c r="AP39" s="46">
        <f t="shared" si="26"/>
        <v>0</v>
      </c>
      <c r="AQ39" s="188">
        <f t="shared" si="26"/>
        <v>0</v>
      </c>
      <c r="AR39" s="46">
        <f t="shared" si="26"/>
        <v>0</v>
      </c>
      <c r="AS39" s="46">
        <f t="shared" si="26"/>
        <v>0</v>
      </c>
    </row>
    <row r="40" spans="2:45" x14ac:dyDescent="0.2">
      <c r="B40" s="61" t="str">
        <f t="shared" si="9"/>
        <v>Detailed design</v>
      </c>
      <c r="C40" s="46">
        <f>-'Project info'!E28*1.25</f>
        <v>-12500000</v>
      </c>
      <c r="D40" s="188">
        <f t="shared" ref="D40:O40" si="27">$C40*D12</f>
        <v>-1785714.2857142857</v>
      </c>
      <c r="E40" s="46">
        <f t="shared" si="27"/>
        <v>-1785714.2857142857</v>
      </c>
      <c r="F40" s="46">
        <f t="shared" si="27"/>
        <v>-1785714.2857142857</v>
      </c>
      <c r="G40" s="46">
        <f t="shared" si="27"/>
        <v>-1785714.2857142857</v>
      </c>
      <c r="H40" s="46">
        <f t="shared" si="27"/>
        <v>-1785714.2857142857</v>
      </c>
      <c r="I40" s="188">
        <f t="shared" si="27"/>
        <v>-1785714.2857142857</v>
      </c>
      <c r="J40" s="46">
        <f t="shared" si="27"/>
        <v>-1785714.2857142857</v>
      </c>
      <c r="K40" s="46">
        <f t="shared" si="27"/>
        <v>0</v>
      </c>
      <c r="L40" s="46">
        <f t="shared" si="27"/>
        <v>0</v>
      </c>
      <c r="M40" s="46">
        <f t="shared" si="27"/>
        <v>0</v>
      </c>
      <c r="N40" s="46">
        <f t="shared" si="27"/>
        <v>0</v>
      </c>
      <c r="O40" s="46">
        <f t="shared" si="27"/>
        <v>0</v>
      </c>
      <c r="P40" s="46">
        <f t="shared" ref="P40:AI40" si="28">$C40*P12</f>
        <v>0</v>
      </c>
      <c r="Q40" s="46">
        <f t="shared" si="28"/>
        <v>0</v>
      </c>
      <c r="R40" s="46">
        <f t="shared" si="28"/>
        <v>0</v>
      </c>
      <c r="S40" s="188">
        <f t="shared" si="28"/>
        <v>0</v>
      </c>
      <c r="T40" s="46">
        <f t="shared" si="28"/>
        <v>0</v>
      </c>
      <c r="U40" s="46">
        <f t="shared" si="28"/>
        <v>0</v>
      </c>
      <c r="V40" s="46">
        <f t="shared" si="28"/>
        <v>0</v>
      </c>
      <c r="W40" s="46">
        <f t="shared" si="28"/>
        <v>0</v>
      </c>
      <c r="X40" s="46">
        <f t="shared" si="28"/>
        <v>0</v>
      </c>
      <c r="Y40" s="46">
        <f t="shared" si="28"/>
        <v>0</v>
      </c>
      <c r="Z40" s="46">
        <f t="shared" si="28"/>
        <v>0</v>
      </c>
      <c r="AA40" s="46">
        <f t="shared" si="28"/>
        <v>0</v>
      </c>
      <c r="AB40" s="46">
        <f t="shared" si="28"/>
        <v>0</v>
      </c>
      <c r="AC40" s="46">
        <f t="shared" si="28"/>
        <v>0</v>
      </c>
      <c r="AD40" s="46">
        <f t="shared" si="28"/>
        <v>0</v>
      </c>
      <c r="AE40" s="188">
        <f t="shared" si="28"/>
        <v>0</v>
      </c>
      <c r="AF40" s="46">
        <f t="shared" si="28"/>
        <v>0</v>
      </c>
      <c r="AG40" s="46">
        <f t="shared" si="28"/>
        <v>0</v>
      </c>
      <c r="AH40" s="46">
        <f t="shared" si="28"/>
        <v>0</v>
      </c>
      <c r="AI40" s="46">
        <f t="shared" si="28"/>
        <v>0</v>
      </c>
      <c r="AJ40" s="46">
        <f t="shared" ref="AJ40:AS40" si="29">$C40*AJ12</f>
        <v>0</v>
      </c>
      <c r="AK40" s="46">
        <f t="shared" si="29"/>
        <v>0</v>
      </c>
      <c r="AL40" s="46">
        <f t="shared" si="29"/>
        <v>0</v>
      </c>
      <c r="AM40" s="46">
        <f t="shared" si="29"/>
        <v>0</v>
      </c>
      <c r="AN40" s="46">
        <f t="shared" si="29"/>
        <v>0</v>
      </c>
      <c r="AO40" s="46">
        <f t="shared" si="29"/>
        <v>0</v>
      </c>
      <c r="AP40" s="46">
        <f t="shared" si="29"/>
        <v>0</v>
      </c>
      <c r="AQ40" s="188">
        <f t="shared" si="29"/>
        <v>0</v>
      </c>
      <c r="AR40" s="46">
        <f t="shared" si="29"/>
        <v>0</v>
      </c>
      <c r="AS40" s="46">
        <f t="shared" si="29"/>
        <v>0</v>
      </c>
    </row>
    <row r="41" spans="2:45" x14ac:dyDescent="0.2">
      <c r="B41" s="61" t="str">
        <f t="shared" si="9"/>
        <v>Project management</v>
      </c>
      <c r="C41" s="46">
        <f>-'Project info'!E29*1.25</f>
        <v>-15000000</v>
      </c>
      <c r="D41" s="188">
        <f t="shared" ref="D41:AI41" si="30">$C41*D13</f>
        <v>-357142.8571428571</v>
      </c>
      <c r="E41" s="46">
        <f t="shared" si="30"/>
        <v>-357142.8571428571</v>
      </c>
      <c r="F41" s="46">
        <f t="shared" si="30"/>
        <v>-357142.8571428571</v>
      </c>
      <c r="G41" s="46">
        <f t="shared" si="30"/>
        <v>-357142.8571428571</v>
      </c>
      <c r="H41" s="46">
        <f t="shared" si="30"/>
        <v>-357142.8571428571</v>
      </c>
      <c r="I41" s="188">
        <f t="shared" si="30"/>
        <v>-357142.8571428571</v>
      </c>
      <c r="J41" s="46">
        <f t="shared" si="30"/>
        <v>-357142.8571428571</v>
      </c>
      <c r="K41" s="46">
        <f t="shared" si="30"/>
        <v>-357142.8571428571</v>
      </c>
      <c r="L41" s="46">
        <f t="shared" si="30"/>
        <v>-357142.8571428571</v>
      </c>
      <c r="M41" s="46">
        <f t="shared" si="30"/>
        <v>-357142.8571428571</v>
      </c>
      <c r="N41" s="46">
        <f t="shared" si="30"/>
        <v>-357142.8571428571</v>
      </c>
      <c r="O41" s="46">
        <f t="shared" si="30"/>
        <v>-357142.8571428571</v>
      </c>
      <c r="P41" s="46">
        <f t="shared" si="30"/>
        <v>-357142.8571428571</v>
      </c>
      <c r="Q41" s="46">
        <f t="shared" si="30"/>
        <v>-357142.8571428571</v>
      </c>
      <c r="R41" s="46">
        <f t="shared" si="30"/>
        <v>-357142.8571428571</v>
      </c>
      <c r="S41" s="188">
        <f t="shared" si="30"/>
        <v>-357142.8571428571</v>
      </c>
      <c r="T41" s="46">
        <f t="shared" si="30"/>
        <v>-357142.8571428571</v>
      </c>
      <c r="U41" s="46">
        <f t="shared" si="30"/>
        <v>-357142.8571428571</v>
      </c>
      <c r="V41" s="46">
        <f t="shared" si="30"/>
        <v>-357142.8571428571</v>
      </c>
      <c r="W41" s="46">
        <f t="shared" si="30"/>
        <v>-357142.8571428571</v>
      </c>
      <c r="X41" s="46">
        <f t="shared" si="30"/>
        <v>-357142.8571428571</v>
      </c>
      <c r="Y41" s="46">
        <f t="shared" si="30"/>
        <v>-357142.8571428571</v>
      </c>
      <c r="Z41" s="46">
        <f t="shared" si="30"/>
        <v>-357142.8571428571</v>
      </c>
      <c r="AA41" s="46">
        <f t="shared" si="30"/>
        <v>-357142.8571428571</v>
      </c>
      <c r="AB41" s="46">
        <f t="shared" si="30"/>
        <v>-357142.8571428571</v>
      </c>
      <c r="AC41" s="46">
        <f t="shared" si="30"/>
        <v>-357142.8571428571</v>
      </c>
      <c r="AD41" s="46">
        <f t="shared" si="30"/>
        <v>-357142.8571428571</v>
      </c>
      <c r="AE41" s="188">
        <f t="shared" si="30"/>
        <v>-357142.8571428571</v>
      </c>
      <c r="AF41" s="46">
        <f t="shared" si="30"/>
        <v>-357142.8571428571</v>
      </c>
      <c r="AG41" s="46">
        <f t="shared" si="30"/>
        <v>-357142.8571428571</v>
      </c>
      <c r="AH41" s="46">
        <f t="shared" si="30"/>
        <v>-357142.8571428571</v>
      </c>
      <c r="AI41" s="46">
        <f t="shared" si="30"/>
        <v>-357142.8571428571</v>
      </c>
      <c r="AJ41" s="46">
        <f t="shared" ref="AJ41:AS41" si="31">$C41*AJ13</f>
        <v>-357142.8571428571</v>
      </c>
      <c r="AK41" s="46">
        <f t="shared" si="31"/>
        <v>-357142.8571428571</v>
      </c>
      <c r="AL41" s="46">
        <f t="shared" si="31"/>
        <v>-357142.8571428571</v>
      </c>
      <c r="AM41" s="46">
        <f t="shared" si="31"/>
        <v>-357142.8571428571</v>
      </c>
      <c r="AN41" s="46">
        <f t="shared" si="31"/>
        <v>-357142.8571428571</v>
      </c>
      <c r="AO41" s="46">
        <f t="shared" si="31"/>
        <v>-357142.8571428571</v>
      </c>
      <c r="AP41" s="46">
        <f t="shared" si="31"/>
        <v>-357142.8571428571</v>
      </c>
      <c r="AQ41" s="188">
        <f t="shared" si="31"/>
        <v>-357142.8571428571</v>
      </c>
      <c r="AR41" s="46">
        <f t="shared" si="31"/>
        <v>-357142.8571428571</v>
      </c>
      <c r="AS41" s="46">
        <f t="shared" si="31"/>
        <v>-357142.8571428571</v>
      </c>
    </row>
    <row r="42" spans="2:45" x14ac:dyDescent="0.2">
      <c r="B42" s="61" t="str">
        <f t="shared" si="9"/>
        <v>Construction costs underground works and landscaping</v>
      </c>
      <c r="C42" s="46">
        <f>-'Project info'!E31</f>
        <v>-48000000</v>
      </c>
      <c r="D42" s="188">
        <f t="shared" ref="D42:AI42" si="32">$C42*D14</f>
        <v>0</v>
      </c>
      <c r="E42" s="46">
        <f t="shared" si="32"/>
        <v>0</v>
      </c>
      <c r="F42" s="46">
        <f t="shared" si="32"/>
        <v>0</v>
      </c>
      <c r="G42" s="46">
        <f t="shared" si="32"/>
        <v>0</v>
      </c>
      <c r="H42" s="46">
        <f t="shared" si="32"/>
        <v>0</v>
      </c>
      <c r="I42" s="188">
        <f t="shared" si="32"/>
        <v>0</v>
      </c>
      <c r="J42" s="46">
        <f t="shared" si="32"/>
        <v>0</v>
      </c>
      <c r="K42" s="46">
        <f t="shared" ref="K42:U42" si="33">$C42*K14</f>
        <v>0</v>
      </c>
      <c r="L42" s="46">
        <f t="shared" si="33"/>
        <v>0</v>
      </c>
      <c r="M42" s="46">
        <f t="shared" si="33"/>
        <v>-6000000</v>
      </c>
      <c r="N42" s="46">
        <f t="shared" si="33"/>
        <v>-6000000</v>
      </c>
      <c r="O42" s="46">
        <f t="shared" si="33"/>
        <v>-6000000</v>
      </c>
      <c r="P42" s="46">
        <f t="shared" si="33"/>
        <v>-6000000</v>
      </c>
      <c r="Q42" s="46">
        <f t="shared" si="33"/>
        <v>-6000000</v>
      </c>
      <c r="R42" s="46">
        <f t="shared" si="33"/>
        <v>-6000000</v>
      </c>
      <c r="S42" s="188">
        <f t="shared" si="33"/>
        <v>-6000000</v>
      </c>
      <c r="T42" s="46">
        <f t="shared" si="33"/>
        <v>-6000000</v>
      </c>
      <c r="U42" s="46">
        <f t="shared" si="33"/>
        <v>0</v>
      </c>
      <c r="V42" s="46">
        <f t="shared" si="32"/>
        <v>0</v>
      </c>
      <c r="W42" s="46">
        <f t="shared" si="32"/>
        <v>0</v>
      </c>
      <c r="X42" s="46">
        <f t="shared" si="32"/>
        <v>0</v>
      </c>
      <c r="Y42" s="46">
        <f t="shared" si="32"/>
        <v>0</v>
      </c>
      <c r="Z42" s="46">
        <f t="shared" si="32"/>
        <v>0</v>
      </c>
      <c r="AA42" s="46">
        <f t="shared" si="32"/>
        <v>0</v>
      </c>
      <c r="AB42" s="46">
        <f t="shared" si="32"/>
        <v>0</v>
      </c>
      <c r="AC42" s="46">
        <f t="shared" si="32"/>
        <v>0</v>
      </c>
      <c r="AD42" s="46">
        <f t="shared" si="32"/>
        <v>0</v>
      </c>
      <c r="AE42" s="188">
        <f t="shared" si="32"/>
        <v>0</v>
      </c>
      <c r="AF42" s="46">
        <f t="shared" si="32"/>
        <v>0</v>
      </c>
      <c r="AG42" s="46">
        <f t="shared" si="32"/>
        <v>0</v>
      </c>
      <c r="AH42" s="46">
        <f t="shared" si="32"/>
        <v>0</v>
      </c>
      <c r="AI42" s="46">
        <f t="shared" si="32"/>
        <v>0</v>
      </c>
      <c r="AJ42" s="46">
        <f t="shared" ref="AJ42:AS42" si="34">$C42*AJ14</f>
        <v>0</v>
      </c>
      <c r="AK42" s="46">
        <f t="shared" si="34"/>
        <v>0</v>
      </c>
      <c r="AL42" s="46">
        <f t="shared" si="34"/>
        <v>0</v>
      </c>
      <c r="AM42" s="46">
        <f t="shared" si="34"/>
        <v>0</v>
      </c>
      <c r="AN42" s="46">
        <f t="shared" si="34"/>
        <v>0</v>
      </c>
      <c r="AO42" s="46">
        <f t="shared" si="34"/>
        <v>0</v>
      </c>
      <c r="AP42" s="46">
        <f t="shared" si="34"/>
        <v>0</v>
      </c>
      <c r="AQ42" s="188">
        <f t="shared" si="34"/>
        <v>0</v>
      </c>
      <c r="AR42" s="46">
        <f t="shared" si="34"/>
        <v>0</v>
      </c>
      <c r="AS42" s="46">
        <f t="shared" si="34"/>
        <v>0</v>
      </c>
    </row>
    <row r="43" spans="2:45" x14ac:dyDescent="0.2">
      <c r="B43" s="159" t="str">
        <f t="shared" si="9"/>
        <v>Phase 1: Construction contractor incl. contingencies</v>
      </c>
      <c r="C43" s="46">
        <f>-'Project info'!M4*1.25</f>
        <v>-532935437.5</v>
      </c>
      <c r="D43" s="188">
        <f t="shared" ref="D43:AI43" si="35">$C43*D15</f>
        <v>0</v>
      </c>
      <c r="E43" s="46">
        <f t="shared" si="35"/>
        <v>0</v>
      </c>
      <c r="F43" s="46">
        <f t="shared" si="35"/>
        <v>0</v>
      </c>
      <c r="G43" s="46">
        <f t="shared" si="35"/>
        <v>0</v>
      </c>
      <c r="H43" s="46">
        <f t="shared" si="35"/>
        <v>0</v>
      </c>
      <c r="I43" s="188">
        <f t="shared" si="35"/>
        <v>0</v>
      </c>
      <c r="J43" s="46">
        <f t="shared" si="35"/>
        <v>0</v>
      </c>
      <c r="K43" s="46">
        <f t="shared" si="35"/>
        <v>0</v>
      </c>
      <c r="L43" s="46">
        <f t="shared" si="35"/>
        <v>0</v>
      </c>
      <c r="M43" s="46">
        <f t="shared" si="35"/>
        <v>0</v>
      </c>
      <c r="N43" s="46">
        <f t="shared" si="35"/>
        <v>0</v>
      </c>
      <c r="O43" s="46">
        <f t="shared" si="35"/>
        <v>0</v>
      </c>
      <c r="P43" s="46">
        <f t="shared" si="35"/>
        <v>0</v>
      </c>
      <c r="Q43" s="46">
        <f t="shared" si="35"/>
        <v>0</v>
      </c>
      <c r="R43" s="46">
        <f t="shared" si="35"/>
        <v>0</v>
      </c>
      <c r="S43" s="188">
        <f t="shared" si="35"/>
        <v>-19738349.537037037</v>
      </c>
      <c r="T43" s="46">
        <f t="shared" si="35"/>
        <v>-19738349.537037037</v>
      </c>
      <c r="U43" s="46">
        <f t="shared" si="35"/>
        <v>-19738349.537037037</v>
      </c>
      <c r="V43" s="46">
        <f t="shared" si="35"/>
        <v>-19738349.537037037</v>
      </c>
      <c r="W43" s="46">
        <f t="shared" si="35"/>
        <v>-19738349.537037037</v>
      </c>
      <c r="X43" s="46">
        <f t="shared" si="35"/>
        <v>-19738349.537037037</v>
      </c>
      <c r="Y43" s="46">
        <f t="shared" si="35"/>
        <v>-19738349.537037037</v>
      </c>
      <c r="Z43" s="46">
        <f t="shared" si="35"/>
        <v>-19738349.537037037</v>
      </c>
      <c r="AA43" s="46">
        <f t="shared" si="35"/>
        <v>-19738349.537037037</v>
      </c>
      <c r="AB43" s="46">
        <f t="shared" si="35"/>
        <v>-19738349.537037037</v>
      </c>
      <c r="AC43" s="46">
        <f t="shared" si="35"/>
        <v>-19738349.537037037</v>
      </c>
      <c r="AD43" s="46">
        <f t="shared" si="35"/>
        <v>-19738349.537037037</v>
      </c>
      <c r="AE43" s="188">
        <f t="shared" si="35"/>
        <v>-19738349.537037037</v>
      </c>
      <c r="AF43" s="46">
        <f t="shared" si="35"/>
        <v>-19738349.537037037</v>
      </c>
      <c r="AG43" s="46">
        <f t="shared" si="35"/>
        <v>-19738349.537037037</v>
      </c>
      <c r="AH43" s="46">
        <f t="shared" si="35"/>
        <v>-19738349.537037037</v>
      </c>
      <c r="AI43" s="46">
        <f t="shared" si="35"/>
        <v>-19738349.537037037</v>
      </c>
      <c r="AJ43" s="46">
        <f t="shared" ref="AJ43:AS43" si="36">$C43*AJ15</f>
        <v>-19738349.537037037</v>
      </c>
      <c r="AK43" s="46">
        <f t="shared" si="36"/>
        <v>-19738349.537037037</v>
      </c>
      <c r="AL43" s="46">
        <f t="shared" si="36"/>
        <v>-19738349.537037037</v>
      </c>
      <c r="AM43" s="46">
        <f t="shared" si="36"/>
        <v>-19738349.537037037</v>
      </c>
      <c r="AN43" s="46">
        <f t="shared" si="36"/>
        <v>-19738349.537037037</v>
      </c>
      <c r="AO43" s="46">
        <f t="shared" si="36"/>
        <v>-19738349.537037037</v>
      </c>
      <c r="AP43" s="46">
        <f t="shared" si="36"/>
        <v>-19738349.537037037</v>
      </c>
      <c r="AQ43" s="188">
        <f t="shared" si="36"/>
        <v>-19738349.537037037</v>
      </c>
      <c r="AR43" s="46">
        <f t="shared" si="36"/>
        <v>-19738349.537037037</v>
      </c>
      <c r="AS43" s="46">
        <f t="shared" si="36"/>
        <v>-19738349.537037037</v>
      </c>
    </row>
    <row r="44" spans="2:45" x14ac:dyDescent="0.2">
      <c r="B44" s="159">
        <f t="shared" si="9"/>
        <v>0</v>
      </c>
      <c r="C44" s="46">
        <f>-'Project info'!M5*1.25</f>
        <v>0</v>
      </c>
      <c r="D44" s="188">
        <f t="shared" ref="D44:AI44" si="37">$C44*D16</f>
        <v>0</v>
      </c>
      <c r="E44" s="46">
        <f t="shared" si="37"/>
        <v>0</v>
      </c>
      <c r="F44" s="46">
        <f t="shared" si="37"/>
        <v>0</v>
      </c>
      <c r="G44" s="46">
        <f t="shared" si="37"/>
        <v>0</v>
      </c>
      <c r="H44" s="46">
        <f t="shared" si="37"/>
        <v>0</v>
      </c>
      <c r="I44" s="188">
        <f t="shared" si="37"/>
        <v>0</v>
      </c>
      <c r="J44" s="46">
        <f t="shared" si="37"/>
        <v>0</v>
      </c>
      <c r="K44" s="46">
        <f t="shared" si="37"/>
        <v>0</v>
      </c>
      <c r="L44" s="46">
        <f t="shared" si="37"/>
        <v>0</v>
      </c>
      <c r="M44" s="46">
        <f t="shared" si="37"/>
        <v>0</v>
      </c>
      <c r="N44" s="46">
        <f t="shared" si="37"/>
        <v>0</v>
      </c>
      <c r="O44" s="46">
        <f t="shared" si="37"/>
        <v>0</v>
      </c>
      <c r="P44" s="46">
        <f t="shared" si="37"/>
        <v>0</v>
      </c>
      <c r="Q44" s="46">
        <f t="shared" si="37"/>
        <v>0</v>
      </c>
      <c r="R44" s="46">
        <f t="shared" si="37"/>
        <v>0</v>
      </c>
      <c r="S44" s="188">
        <f t="shared" si="37"/>
        <v>0</v>
      </c>
      <c r="T44" s="46">
        <f t="shared" si="37"/>
        <v>0</v>
      </c>
      <c r="U44" s="46">
        <f t="shared" si="37"/>
        <v>0</v>
      </c>
      <c r="V44" s="46">
        <f t="shared" si="37"/>
        <v>0</v>
      </c>
      <c r="W44" s="46">
        <f t="shared" si="37"/>
        <v>0</v>
      </c>
      <c r="X44" s="46">
        <f t="shared" si="37"/>
        <v>0</v>
      </c>
      <c r="Y44" s="46">
        <f t="shared" si="37"/>
        <v>0</v>
      </c>
      <c r="Z44" s="46">
        <f t="shared" si="37"/>
        <v>0</v>
      </c>
      <c r="AA44" s="46">
        <f t="shared" si="37"/>
        <v>0</v>
      </c>
      <c r="AB44" s="46">
        <f t="shared" si="37"/>
        <v>0</v>
      </c>
      <c r="AC44" s="46">
        <f t="shared" si="37"/>
        <v>0</v>
      </c>
      <c r="AD44" s="46">
        <f t="shared" si="37"/>
        <v>0</v>
      </c>
      <c r="AE44" s="188">
        <f t="shared" si="37"/>
        <v>0</v>
      </c>
      <c r="AF44" s="46">
        <f t="shared" si="37"/>
        <v>0</v>
      </c>
      <c r="AG44" s="46">
        <f t="shared" si="37"/>
        <v>0</v>
      </c>
      <c r="AH44" s="46">
        <f t="shared" si="37"/>
        <v>0</v>
      </c>
      <c r="AI44" s="46">
        <f t="shared" si="37"/>
        <v>0</v>
      </c>
      <c r="AJ44" s="46">
        <f t="shared" ref="AJ44:AS44" si="38">$C44*AJ16</f>
        <v>0</v>
      </c>
      <c r="AK44" s="46">
        <f t="shared" si="38"/>
        <v>0</v>
      </c>
      <c r="AL44" s="46">
        <f t="shared" si="38"/>
        <v>0</v>
      </c>
      <c r="AM44" s="46">
        <f t="shared" si="38"/>
        <v>0</v>
      </c>
      <c r="AN44" s="46">
        <f t="shared" si="38"/>
        <v>0</v>
      </c>
      <c r="AO44" s="46">
        <f t="shared" si="38"/>
        <v>0</v>
      </c>
      <c r="AP44" s="46">
        <f t="shared" si="38"/>
        <v>0</v>
      </c>
      <c r="AQ44" s="188">
        <f t="shared" si="38"/>
        <v>0</v>
      </c>
      <c r="AR44" s="46">
        <f t="shared" si="38"/>
        <v>0</v>
      </c>
      <c r="AS44" s="46">
        <f t="shared" si="38"/>
        <v>0</v>
      </c>
    </row>
    <row r="45" spans="2:45" x14ac:dyDescent="0.2">
      <c r="B45" s="159">
        <f t="shared" si="9"/>
        <v>0</v>
      </c>
      <c r="C45" s="46">
        <f>-'Project info'!M6*1.25</f>
        <v>0</v>
      </c>
      <c r="D45" s="188">
        <f t="shared" ref="D45:AI45" si="39">$C45*D17</f>
        <v>0</v>
      </c>
      <c r="E45" s="46">
        <f t="shared" si="39"/>
        <v>0</v>
      </c>
      <c r="F45" s="46">
        <f t="shared" si="39"/>
        <v>0</v>
      </c>
      <c r="G45" s="46">
        <f t="shared" si="39"/>
        <v>0</v>
      </c>
      <c r="H45" s="46">
        <f t="shared" si="39"/>
        <v>0</v>
      </c>
      <c r="I45" s="188">
        <f t="shared" si="39"/>
        <v>0</v>
      </c>
      <c r="J45" s="46">
        <f t="shared" si="39"/>
        <v>0</v>
      </c>
      <c r="K45" s="46">
        <f t="shared" si="39"/>
        <v>0</v>
      </c>
      <c r="L45" s="46">
        <f t="shared" si="39"/>
        <v>0</v>
      </c>
      <c r="M45" s="46">
        <f t="shared" si="39"/>
        <v>0</v>
      </c>
      <c r="N45" s="46">
        <f t="shared" si="39"/>
        <v>0</v>
      </c>
      <c r="O45" s="46">
        <f t="shared" si="39"/>
        <v>0</v>
      </c>
      <c r="P45" s="46">
        <f t="shared" si="39"/>
        <v>0</v>
      </c>
      <c r="Q45" s="46">
        <f t="shared" si="39"/>
        <v>0</v>
      </c>
      <c r="R45" s="46">
        <f t="shared" si="39"/>
        <v>0</v>
      </c>
      <c r="S45" s="188">
        <f t="shared" si="39"/>
        <v>0</v>
      </c>
      <c r="T45" s="46">
        <f t="shared" si="39"/>
        <v>0</v>
      </c>
      <c r="U45" s="46">
        <f t="shared" si="39"/>
        <v>0</v>
      </c>
      <c r="V45" s="46">
        <f t="shared" si="39"/>
        <v>0</v>
      </c>
      <c r="W45" s="46">
        <f t="shared" si="39"/>
        <v>0</v>
      </c>
      <c r="X45" s="46">
        <f t="shared" si="39"/>
        <v>0</v>
      </c>
      <c r="Y45" s="46">
        <f t="shared" si="39"/>
        <v>0</v>
      </c>
      <c r="Z45" s="46">
        <f t="shared" si="39"/>
        <v>0</v>
      </c>
      <c r="AA45" s="46">
        <f t="shared" si="39"/>
        <v>0</v>
      </c>
      <c r="AB45" s="46">
        <f t="shared" si="39"/>
        <v>0</v>
      </c>
      <c r="AC45" s="46">
        <f t="shared" si="39"/>
        <v>0</v>
      </c>
      <c r="AD45" s="46">
        <f t="shared" si="39"/>
        <v>0</v>
      </c>
      <c r="AE45" s="188">
        <f t="shared" si="39"/>
        <v>0</v>
      </c>
      <c r="AF45" s="46">
        <f t="shared" si="39"/>
        <v>0</v>
      </c>
      <c r="AG45" s="46">
        <f t="shared" si="39"/>
        <v>0</v>
      </c>
      <c r="AH45" s="46">
        <f t="shared" si="39"/>
        <v>0</v>
      </c>
      <c r="AI45" s="46">
        <f t="shared" si="39"/>
        <v>0</v>
      </c>
      <c r="AJ45" s="46">
        <f t="shared" ref="AJ45:AS45" si="40">$C45*AJ17</f>
        <v>0</v>
      </c>
      <c r="AK45" s="46">
        <f t="shared" si="40"/>
        <v>0</v>
      </c>
      <c r="AL45" s="46">
        <f t="shared" si="40"/>
        <v>0</v>
      </c>
      <c r="AM45" s="46">
        <f t="shared" si="40"/>
        <v>0</v>
      </c>
      <c r="AN45" s="46">
        <f t="shared" si="40"/>
        <v>0</v>
      </c>
      <c r="AO45" s="46">
        <f t="shared" si="40"/>
        <v>0</v>
      </c>
      <c r="AP45" s="46">
        <f t="shared" si="40"/>
        <v>0</v>
      </c>
      <c r="AQ45" s="188">
        <f t="shared" si="40"/>
        <v>0</v>
      </c>
      <c r="AR45" s="46">
        <f t="shared" si="40"/>
        <v>0</v>
      </c>
      <c r="AS45" s="46">
        <f t="shared" si="40"/>
        <v>0</v>
      </c>
    </row>
    <row r="46" spans="2:45" x14ac:dyDescent="0.2">
      <c r="B46" s="159">
        <f t="shared" si="9"/>
        <v>0</v>
      </c>
      <c r="C46" s="46">
        <f>-'Project info'!M7*1.25</f>
        <v>0</v>
      </c>
      <c r="D46" s="188">
        <f t="shared" ref="D46:AI46" si="41">$C46*D18</f>
        <v>0</v>
      </c>
      <c r="E46" s="46">
        <f t="shared" si="41"/>
        <v>0</v>
      </c>
      <c r="F46" s="46">
        <f t="shared" si="41"/>
        <v>0</v>
      </c>
      <c r="G46" s="46">
        <f t="shared" si="41"/>
        <v>0</v>
      </c>
      <c r="H46" s="46">
        <f t="shared" si="41"/>
        <v>0</v>
      </c>
      <c r="I46" s="188">
        <f t="shared" si="41"/>
        <v>0</v>
      </c>
      <c r="J46" s="46">
        <f t="shared" si="41"/>
        <v>0</v>
      </c>
      <c r="K46" s="46">
        <f t="shared" si="41"/>
        <v>0</v>
      </c>
      <c r="L46" s="46">
        <f t="shared" si="41"/>
        <v>0</v>
      </c>
      <c r="M46" s="46">
        <f t="shared" si="41"/>
        <v>0</v>
      </c>
      <c r="N46" s="46">
        <f t="shared" si="41"/>
        <v>0</v>
      </c>
      <c r="O46" s="46">
        <f t="shared" si="41"/>
        <v>0</v>
      </c>
      <c r="P46" s="46">
        <f t="shared" si="41"/>
        <v>0</v>
      </c>
      <c r="Q46" s="46">
        <f t="shared" si="41"/>
        <v>0</v>
      </c>
      <c r="R46" s="46">
        <f t="shared" si="41"/>
        <v>0</v>
      </c>
      <c r="S46" s="188">
        <f t="shared" si="41"/>
        <v>0</v>
      </c>
      <c r="T46" s="46">
        <f t="shared" si="41"/>
        <v>0</v>
      </c>
      <c r="U46" s="46">
        <f t="shared" si="41"/>
        <v>0</v>
      </c>
      <c r="V46" s="46">
        <f t="shared" si="41"/>
        <v>0</v>
      </c>
      <c r="W46" s="46">
        <f t="shared" si="41"/>
        <v>0</v>
      </c>
      <c r="X46" s="46">
        <f t="shared" si="41"/>
        <v>0</v>
      </c>
      <c r="Y46" s="46">
        <f t="shared" si="41"/>
        <v>0</v>
      </c>
      <c r="Z46" s="46">
        <f t="shared" si="41"/>
        <v>0</v>
      </c>
      <c r="AA46" s="46">
        <f t="shared" si="41"/>
        <v>0</v>
      </c>
      <c r="AB46" s="46">
        <f t="shared" si="41"/>
        <v>0</v>
      </c>
      <c r="AC46" s="46">
        <f t="shared" si="41"/>
        <v>0</v>
      </c>
      <c r="AD46" s="46">
        <f t="shared" si="41"/>
        <v>0</v>
      </c>
      <c r="AE46" s="188">
        <f t="shared" si="41"/>
        <v>0</v>
      </c>
      <c r="AF46" s="46">
        <f t="shared" si="41"/>
        <v>0</v>
      </c>
      <c r="AG46" s="46">
        <f t="shared" si="41"/>
        <v>0</v>
      </c>
      <c r="AH46" s="46">
        <f t="shared" si="41"/>
        <v>0</v>
      </c>
      <c r="AI46" s="46">
        <f t="shared" si="41"/>
        <v>0</v>
      </c>
      <c r="AJ46" s="46">
        <f t="shared" ref="AJ46:AS46" si="42">$C46*AJ18</f>
        <v>0</v>
      </c>
      <c r="AK46" s="46">
        <f t="shared" si="42"/>
        <v>0</v>
      </c>
      <c r="AL46" s="46">
        <f t="shared" si="42"/>
        <v>0</v>
      </c>
      <c r="AM46" s="46">
        <f t="shared" si="42"/>
        <v>0</v>
      </c>
      <c r="AN46" s="46">
        <f t="shared" si="42"/>
        <v>0</v>
      </c>
      <c r="AO46" s="46">
        <f t="shared" si="42"/>
        <v>0</v>
      </c>
      <c r="AP46" s="46">
        <f t="shared" si="42"/>
        <v>0</v>
      </c>
      <c r="AQ46" s="188">
        <f t="shared" si="42"/>
        <v>0</v>
      </c>
      <c r="AR46" s="46">
        <f t="shared" si="42"/>
        <v>0</v>
      </c>
      <c r="AS46" s="46">
        <f t="shared" si="42"/>
        <v>0</v>
      </c>
    </row>
    <row r="47" spans="2:45" x14ac:dyDescent="0.2">
      <c r="B47" s="159">
        <f t="shared" si="9"/>
        <v>0</v>
      </c>
      <c r="C47" s="46">
        <f>-'Project info'!M8*1.25</f>
        <v>0</v>
      </c>
      <c r="D47" s="188">
        <f t="shared" ref="D47:AI47" si="43">$C47*D19</f>
        <v>0</v>
      </c>
      <c r="E47" s="46">
        <f t="shared" si="43"/>
        <v>0</v>
      </c>
      <c r="F47" s="46">
        <f t="shared" si="43"/>
        <v>0</v>
      </c>
      <c r="G47" s="46">
        <f t="shared" si="43"/>
        <v>0</v>
      </c>
      <c r="H47" s="46">
        <f t="shared" si="43"/>
        <v>0</v>
      </c>
      <c r="I47" s="188">
        <f t="shared" si="43"/>
        <v>0</v>
      </c>
      <c r="J47" s="46">
        <f t="shared" si="43"/>
        <v>0</v>
      </c>
      <c r="K47" s="46">
        <f t="shared" si="43"/>
        <v>0</v>
      </c>
      <c r="L47" s="46">
        <f t="shared" si="43"/>
        <v>0</v>
      </c>
      <c r="M47" s="46">
        <f t="shared" si="43"/>
        <v>0</v>
      </c>
      <c r="N47" s="46">
        <f t="shared" si="43"/>
        <v>0</v>
      </c>
      <c r="O47" s="46">
        <f t="shared" si="43"/>
        <v>0</v>
      </c>
      <c r="P47" s="46">
        <f t="shared" si="43"/>
        <v>0</v>
      </c>
      <c r="Q47" s="46">
        <f t="shared" si="43"/>
        <v>0</v>
      </c>
      <c r="R47" s="46">
        <f t="shared" si="43"/>
        <v>0</v>
      </c>
      <c r="S47" s="188">
        <f t="shared" si="43"/>
        <v>0</v>
      </c>
      <c r="T47" s="46">
        <f t="shared" si="43"/>
        <v>0</v>
      </c>
      <c r="U47" s="46">
        <f t="shared" si="43"/>
        <v>0</v>
      </c>
      <c r="V47" s="46">
        <f t="shared" si="43"/>
        <v>0</v>
      </c>
      <c r="W47" s="46">
        <f t="shared" si="43"/>
        <v>0</v>
      </c>
      <c r="X47" s="46">
        <f t="shared" si="43"/>
        <v>0</v>
      </c>
      <c r="Y47" s="46">
        <f t="shared" si="43"/>
        <v>0</v>
      </c>
      <c r="Z47" s="46">
        <f t="shared" si="43"/>
        <v>0</v>
      </c>
      <c r="AA47" s="46">
        <f t="shared" si="43"/>
        <v>0</v>
      </c>
      <c r="AB47" s="46">
        <f t="shared" si="43"/>
        <v>0</v>
      </c>
      <c r="AC47" s="46">
        <f t="shared" si="43"/>
        <v>0</v>
      </c>
      <c r="AD47" s="46">
        <f t="shared" si="43"/>
        <v>0</v>
      </c>
      <c r="AE47" s="188">
        <f t="shared" si="43"/>
        <v>0</v>
      </c>
      <c r="AF47" s="46">
        <f t="shared" si="43"/>
        <v>0</v>
      </c>
      <c r="AG47" s="46">
        <f t="shared" si="43"/>
        <v>0</v>
      </c>
      <c r="AH47" s="46">
        <f t="shared" si="43"/>
        <v>0</v>
      </c>
      <c r="AI47" s="46">
        <f t="shared" si="43"/>
        <v>0</v>
      </c>
      <c r="AJ47" s="46">
        <f t="shared" ref="AJ47:AS47" si="44">$C47*AJ19</f>
        <v>0</v>
      </c>
      <c r="AK47" s="46">
        <f t="shared" si="44"/>
        <v>0</v>
      </c>
      <c r="AL47" s="46">
        <f t="shared" si="44"/>
        <v>0</v>
      </c>
      <c r="AM47" s="46">
        <f t="shared" si="44"/>
        <v>0</v>
      </c>
      <c r="AN47" s="46">
        <f t="shared" si="44"/>
        <v>0</v>
      </c>
      <c r="AO47" s="46">
        <f t="shared" si="44"/>
        <v>0</v>
      </c>
      <c r="AP47" s="46">
        <f t="shared" si="44"/>
        <v>0</v>
      </c>
      <c r="AQ47" s="188">
        <f t="shared" si="44"/>
        <v>0</v>
      </c>
      <c r="AR47" s="46">
        <f t="shared" si="44"/>
        <v>0</v>
      </c>
      <c r="AS47" s="46">
        <f t="shared" si="44"/>
        <v>0</v>
      </c>
    </row>
    <row r="48" spans="2:45" x14ac:dyDescent="0.2">
      <c r="B48" s="159">
        <f t="shared" si="9"/>
        <v>0</v>
      </c>
      <c r="C48" s="46">
        <f>-'Project info'!M9*1.25</f>
        <v>0</v>
      </c>
      <c r="D48" s="188">
        <f t="shared" ref="D48:AI48" si="45">$C48*D20</f>
        <v>0</v>
      </c>
      <c r="E48" s="46">
        <f t="shared" si="45"/>
        <v>0</v>
      </c>
      <c r="F48" s="46">
        <f t="shared" si="45"/>
        <v>0</v>
      </c>
      <c r="G48" s="46">
        <f t="shared" si="45"/>
        <v>0</v>
      </c>
      <c r="H48" s="46">
        <f t="shared" si="45"/>
        <v>0</v>
      </c>
      <c r="I48" s="188">
        <f t="shared" si="45"/>
        <v>0</v>
      </c>
      <c r="J48" s="46">
        <f t="shared" si="45"/>
        <v>0</v>
      </c>
      <c r="K48" s="46">
        <f t="shared" si="45"/>
        <v>0</v>
      </c>
      <c r="L48" s="46">
        <f t="shared" si="45"/>
        <v>0</v>
      </c>
      <c r="M48" s="46">
        <f t="shared" si="45"/>
        <v>0</v>
      </c>
      <c r="N48" s="46">
        <f t="shared" si="45"/>
        <v>0</v>
      </c>
      <c r="O48" s="46">
        <f t="shared" si="45"/>
        <v>0</v>
      </c>
      <c r="P48" s="46">
        <f t="shared" si="45"/>
        <v>0</v>
      </c>
      <c r="Q48" s="46">
        <f t="shared" si="45"/>
        <v>0</v>
      </c>
      <c r="R48" s="46">
        <f t="shared" si="45"/>
        <v>0</v>
      </c>
      <c r="S48" s="188">
        <f t="shared" si="45"/>
        <v>0</v>
      </c>
      <c r="T48" s="46">
        <f t="shared" si="45"/>
        <v>0</v>
      </c>
      <c r="U48" s="46">
        <f t="shared" si="45"/>
        <v>0</v>
      </c>
      <c r="V48" s="46">
        <f t="shared" si="45"/>
        <v>0</v>
      </c>
      <c r="W48" s="46">
        <f t="shared" si="45"/>
        <v>0</v>
      </c>
      <c r="X48" s="46">
        <f t="shared" si="45"/>
        <v>0</v>
      </c>
      <c r="Y48" s="46">
        <f t="shared" si="45"/>
        <v>0</v>
      </c>
      <c r="Z48" s="46">
        <f t="shared" si="45"/>
        <v>0</v>
      </c>
      <c r="AA48" s="46">
        <f t="shared" si="45"/>
        <v>0</v>
      </c>
      <c r="AB48" s="46">
        <f t="shared" si="45"/>
        <v>0</v>
      </c>
      <c r="AC48" s="46">
        <f t="shared" si="45"/>
        <v>0</v>
      </c>
      <c r="AD48" s="46">
        <f t="shared" si="45"/>
        <v>0</v>
      </c>
      <c r="AE48" s="188">
        <f t="shared" si="45"/>
        <v>0</v>
      </c>
      <c r="AF48" s="46">
        <f t="shared" si="45"/>
        <v>0</v>
      </c>
      <c r="AG48" s="46">
        <f t="shared" si="45"/>
        <v>0</v>
      </c>
      <c r="AH48" s="46">
        <f t="shared" si="45"/>
        <v>0</v>
      </c>
      <c r="AI48" s="46">
        <f t="shared" si="45"/>
        <v>0</v>
      </c>
      <c r="AJ48" s="46">
        <f t="shared" ref="AJ48:AS48" si="46">$C48*AJ20</f>
        <v>0</v>
      </c>
      <c r="AK48" s="46">
        <f t="shared" si="46"/>
        <v>0</v>
      </c>
      <c r="AL48" s="46">
        <f t="shared" si="46"/>
        <v>0</v>
      </c>
      <c r="AM48" s="46">
        <f t="shared" si="46"/>
        <v>0</v>
      </c>
      <c r="AN48" s="46">
        <f t="shared" si="46"/>
        <v>0</v>
      </c>
      <c r="AO48" s="46">
        <f t="shared" si="46"/>
        <v>0</v>
      </c>
      <c r="AP48" s="46">
        <f t="shared" si="46"/>
        <v>0</v>
      </c>
      <c r="AQ48" s="188">
        <f t="shared" si="46"/>
        <v>0</v>
      </c>
      <c r="AR48" s="46">
        <f t="shared" si="46"/>
        <v>0</v>
      </c>
      <c r="AS48" s="46">
        <f t="shared" si="46"/>
        <v>0</v>
      </c>
    </row>
    <row r="49" spans="2:46" x14ac:dyDescent="0.2">
      <c r="B49" s="159">
        <f t="shared" si="9"/>
        <v>0</v>
      </c>
      <c r="C49" s="46">
        <f>-'Project info'!M10*1.25</f>
        <v>0</v>
      </c>
      <c r="D49" s="188">
        <f t="shared" ref="D49:AI49" si="47">$C49*D21</f>
        <v>0</v>
      </c>
      <c r="E49" s="46">
        <f t="shared" si="47"/>
        <v>0</v>
      </c>
      <c r="F49" s="46">
        <f t="shared" si="47"/>
        <v>0</v>
      </c>
      <c r="G49" s="46">
        <f t="shared" si="47"/>
        <v>0</v>
      </c>
      <c r="H49" s="46">
        <f t="shared" si="47"/>
        <v>0</v>
      </c>
      <c r="I49" s="188">
        <f t="shared" si="47"/>
        <v>0</v>
      </c>
      <c r="J49" s="46">
        <f t="shared" si="47"/>
        <v>0</v>
      </c>
      <c r="K49" s="46">
        <f t="shared" si="47"/>
        <v>0</v>
      </c>
      <c r="L49" s="46">
        <f t="shared" si="47"/>
        <v>0</v>
      </c>
      <c r="M49" s="46">
        <f t="shared" si="47"/>
        <v>0</v>
      </c>
      <c r="N49" s="46">
        <f t="shared" si="47"/>
        <v>0</v>
      </c>
      <c r="O49" s="46">
        <f t="shared" si="47"/>
        <v>0</v>
      </c>
      <c r="P49" s="46">
        <f t="shared" si="47"/>
        <v>0</v>
      </c>
      <c r="Q49" s="46">
        <f t="shared" si="47"/>
        <v>0</v>
      </c>
      <c r="R49" s="46">
        <f t="shared" si="47"/>
        <v>0</v>
      </c>
      <c r="S49" s="188">
        <f t="shared" si="47"/>
        <v>0</v>
      </c>
      <c r="T49" s="46">
        <f t="shared" si="47"/>
        <v>0</v>
      </c>
      <c r="U49" s="46">
        <f t="shared" si="47"/>
        <v>0</v>
      </c>
      <c r="V49" s="46">
        <f t="shared" si="47"/>
        <v>0</v>
      </c>
      <c r="W49" s="46">
        <f t="shared" si="47"/>
        <v>0</v>
      </c>
      <c r="X49" s="46">
        <f t="shared" si="47"/>
        <v>0</v>
      </c>
      <c r="Y49" s="46">
        <f t="shared" si="47"/>
        <v>0</v>
      </c>
      <c r="Z49" s="46">
        <f t="shared" si="47"/>
        <v>0</v>
      </c>
      <c r="AA49" s="46">
        <f t="shared" si="47"/>
        <v>0</v>
      </c>
      <c r="AB49" s="46">
        <f t="shared" si="47"/>
        <v>0</v>
      </c>
      <c r="AC49" s="46">
        <f t="shared" si="47"/>
        <v>0</v>
      </c>
      <c r="AD49" s="46">
        <f t="shared" si="47"/>
        <v>0</v>
      </c>
      <c r="AE49" s="188">
        <f t="shared" si="47"/>
        <v>0</v>
      </c>
      <c r="AF49" s="46">
        <f t="shared" si="47"/>
        <v>0</v>
      </c>
      <c r="AG49" s="46">
        <f t="shared" si="47"/>
        <v>0</v>
      </c>
      <c r="AH49" s="46">
        <f t="shared" si="47"/>
        <v>0</v>
      </c>
      <c r="AI49" s="46">
        <f t="shared" si="47"/>
        <v>0</v>
      </c>
      <c r="AJ49" s="46">
        <f t="shared" ref="AJ49:AS49" si="48">$C49*AJ21</f>
        <v>0</v>
      </c>
      <c r="AK49" s="46">
        <f t="shared" si="48"/>
        <v>0</v>
      </c>
      <c r="AL49" s="46">
        <f t="shared" si="48"/>
        <v>0</v>
      </c>
      <c r="AM49" s="46">
        <f t="shared" si="48"/>
        <v>0</v>
      </c>
      <c r="AN49" s="46">
        <f t="shared" si="48"/>
        <v>0</v>
      </c>
      <c r="AO49" s="46">
        <f t="shared" si="48"/>
        <v>0</v>
      </c>
      <c r="AP49" s="46">
        <f t="shared" si="48"/>
        <v>0</v>
      </c>
      <c r="AQ49" s="188">
        <f t="shared" si="48"/>
        <v>0</v>
      </c>
      <c r="AR49" s="46">
        <f t="shared" si="48"/>
        <v>0</v>
      </c>
      <c r="AS49" s="46">
        <f t="shared" si="48"/>
        <v>0</v>
      </c>
    </row>
    <row r="50" spans="2:46" x14ac:dyDescent="0.2">
      <c r="B50" s="159">
        <f t="shared" si="9"/>
        <v>0</v>
      </c>
      <c r="C50" s="46">
        <f>-'Project info'!M11*1.25</f>
        <v>0</v>
      </c>
      <c r="D50" s="188">
        <f t="shared" ref="D50:AI50" si="49">$C50*D22</f>
        <v>0</v>
      </c>
      <c r="E50" s="46">
        <f t="shared" si="49"/>
        <v>0</v>
      </c>
      <c r="F50" s="46">
        <f t="shared" si="49"/>
        <v>0</v>
      </c>
      <c r="G50" s="46">
        <f t="shared" si="49"/>
        <v>0</v>
      </c>
      <c r="H50" s="46">
        <f t="shared" si="49"/>
        <v>0</v>
      </c>
      <c r="I50" s="188">
        <f t="shared" si="49"/>
        <v>0</v>
      </c>
      <c r="J50" s="46">
        <f t="shared" si="49"/>
        <v>0</v>
      </c>
      <c r="K50" s="46">
        <f t="shared" si="49"/>
        <v>0</v>
      </c>
      <c r="L50" s="46">
        <f t="shared" si="49"/>
        <v>0</v>
      </c>
      <c r="M50" s="46">
        <f t="shared" si="49"/>
        <v>0</v>
      </c>
      <c r="N50" s="46">
        <f t="shared" si="49"/>
        <v>0</v>
      </c>
      <c r="O50" s="46">
        <f t="shared" si="49"/>
        <v>0</v>
      </c>
      <c r="P50" s="46">
        <f t="shared" si="49"/>
        <v>0</v>
      </c>
      <c r="Q50" s="46">
        <f t="shared" si="49"/>
        <v>0</v>
      </c>
      <c r="R50" s="46">
        <f t="shared" si="49"/>
        <v>0</v>
      </c>
      <c r="S50" s="188">
        <f t="shared" si="49"/>
        <v>0</v>
      </c>
      <c r="T50" s="46">
        <f t="shared" si="49"/>
        <v>0</v>
      </c>
      <c r="U50" s="46">
        <f t="shared" si="49"/>
        <v>0</v>
      </c>
      <c r="V50" s="46">
        <f t="shared" si="49"/>
        <v>0</v>
      </c>
      <c r="W50" s="46">
        <f t="shared" si="49"/>
        <v>0</v>
      </c>
      <c r="X50" s="46">
        <f t="shared" si="49"/>
        <v>0</v>
      </c>
      <c r="Y50" s="46">
        <f t="shared" si="49"/>
        <v>0</v>
      </c>
      <c r="Z50" s="46">
        <f t="shared" si="49"/>
        <v>0</v>
      </c>
      <c r="AA50" s="46">
        <f t="shared" si="49"/>
        <v>0</v>
      </c>
      <c r="AB50" s="46">
        <f t="shared" si="49"/>
        <v>0</v>
      </c>
      <c r="AC50" s="46">
        <f t="shared" si="49"/>
        <v>0</v>
      </c>
      <c r="AD50" s="46">
        <f t="shared" si="49"/>
        <v>0</v>
      </c>
      <c r="AE50" s="188">
        <f t="shared" si="49"/>
        <v>0</v>
      </c>
      <c r="AF50" s="46">
        <f t="shared" si="49"/>
        <v>0</v>
      </c>
      <c r="AG50" s="46">
        <f t="shared" si="49"/>
        <v>0</v>
      </c>
      <c r="AH50" s="46">
        <f t="shared" si="49"/>
        <v>0</v>
      </c>
      <c r="AI50" s="46">
        <f t="shared" si="49"/>
        <v>0</v>
      </c>
      <c r="AJ50" s="46">
        <f t="shared" ref="AJ50:AS50" si="50">$C50*AJ22</f>
        <v>0</v>
      </c>
      <c r="AK50" s="46">
        <f t="shared" si="50"/>
        <v>0</v>
      </c>
      <c r="AL50" s="46">
        <f t="shared" si="50"/>
        <v>0</v>
      </c>
      <c r="AM50" s="46">
        <f t="shared" si="50"/>
        <v>0</v>
      </c>
      <c r="AN50" s="46">
        <f t="shared" si="50"/>
        <v>0</v>
      </c>
      <c r="AO50" s="46">
        <f t="shared" si="50"/>
        <v>0</v>
      </c>
      <c r="AP50" s="46">
        <f t="shared" si="50"/>
        <v>0</v>
      </c>
      <c r="AQ50" s="188">
        <f t="shared" si="50"/>
        <v>0</v>
      </c>
      <c r="AR50" s="46">
        <f t="shared" si="50"/>
        <v>0</v>
      </c>
      <c r="AS50" s="46">
        <f t="shared" si="50"/>
        <v>0</v>
      </c>
    </row>
    <row r="51" spans="2:46" x14ac:dyDescent="0.2">
      <c r="B51" s="159">
        <f t="shared" si="9"/>
        <v>0</v>
      </c>
      <c r="C51" s="46">
        <f>-'Project info'!M12*1.25</f>
        <v>0</v>
      </c>
      <c r="D51" s="188">
        <f t="shared" ref="D51:AI51" si="51">$C51*D23</f>
        <v>0</v>
      </c>
      <c r="E51" s="46">
        <f t="shared" si="51"/>
        <v>0</v>
      </c>
      <c r="F51" s="46">
        <f t="shared" si="51"/>
        <v>0</v>
      </c>
      <c r="G51" s="46">
        <f t="shared" si="51"/>
        <v>0</v>
      </c>
      <c r="H51" s="46">
        <f t="shared" si="51"/>
        <v>0</v>
      </c>
      <c r="I51" s="188">
        <f t="shared" si="51"/>
        <v>0</v>
      </c>
      <c r="J51" s="46">
        <f t="shared" si="51"/>
        <v>0</v>
      </c>
      <c r="K51" s="46">
        <f t="shared" si="51"/>
        <v>0</v>
      </c>
      <c r="L51" s="46">
        <f t="shared" si="51"/>
        <v>0</v>
      </c>
      <c r="M51" s="46">
        <f t="shared" si="51"/>
        <v>0</v>
      </c>
      <c r="N51" s="46">
        <f t="shared" si="51"/>
        <v>0</v>
      </c>
      <c r="O51" s="46">
        <f t="shared" si="51"/>
        <v>0</v>
      </c>
      <c r="P51" s="46">
        <f t="shared" si="51"/>
        <v>0</v>
      </c>
      <c r="Q51" s="46">
        <f t="shared" si="51"/>
        <v>0</v>
      </c>
      <c r="R51" s="46">
        <f t="shared" si="51"/>
        <v>0</v>
      </c>
      <c r="S51" s="188">
        <f t="shared" si="51"/>
        <v>0</v>
      </c>
      <c r="T51" s="46">
        <f t="shared" si="51"/>
        <v>0</v>
      </c>
      <c r="U51" s="46">
        <f t="shared" si="51"/>
        <v>0</v>
      </c>
      <c r="V51" s="46">
        <f t="shared" si="51"/>
        <v>0</v>
      </c>
      <c r="W51" s="46">
        <f t="shared" si="51"/>
        <v>0</v>
      </c>
      <c r="X51" s="46">
        <f t="shared" si="51"/>
        <v>0</v>
      </c>
      <c r="Y51" s="46">
        <f t="shared" si="51"/>
        <v>0</v>
      </c>
      <c r="Z51" s="46">
        <f t="shared" si="51"/>
        <v>0</v>
      </c>
      <c r="AA51" s="46">
        <f t="shared" si="51"/>
        <v>0</v>
      </c>
      <c r="AB51" s="46">
        <f t="shared" si="51"/>
        <v>0</v>
      </c>
      <c r="AC51" s="46">
        <f t="shared" si="51"/>
        <v>0</v>
      </c>
      <c r="AD51" s="46">
        <f t="shared" si="51"/>
        <v>0</v>
      </c>
      <c r="AE51" s="188">
        <f t="shared" si="51"/>
        <v>0</v>
      </c>
      <c r="AF51" s="46">
        <f t="shared" si="51"/>
        <v>0</v>
      </c>
      <c r="AG51" s="46">
        <f t="shared" si="51"/>
        <v>0</v>
      </c>
      <c r="AH51" s="46">
        <f t="shared" si="51"/>
        <v>0</v>
      </c>
      <c r="AI51" s="46">
        <f t="shared" si="51"/>
        <v>0</v>
      </c>
      <c r="AJ51" s="46">
        <f t="shared" ref="AJ51:AS51" si="52">$C51*AJ23</f>
        <v>0</v>
      </c>
      <c r="AK51" s="46">
        <f t="shared" si="52"/>
        <v>0</v>
      </c>
      <c r="AL51" s="46">
        <f t="shared" si="52"/>
        <v>0</v>
      </c>
      <c r="AM51" s="46">
        <f t="shared" si="52"/>
        <v>0</v>
      </c>
      <c r="AN51" s="46">
        <f t="shared" si="52"/>
        <v>0</v>
      </c>
      <c r="AO51" s="46">
        <f t="shared" si="52"/>
        <v>0</v>
      </c>
      <c r="AP51" s="46">
        <f t="shared" si="52"/>
        <v>0</v>
      </c>
      <c r="AQ51" s="188">
        <f t="shared" si="52"/>
        <v>0</v>
      </c>
      <c r="AR51" s="46">
        <f t="shared" si="52"/>
        <v>0</v>
      </c>
      <c r="AS51" s="46">
        <f t="shared" si="52"/>
        <v>0</v>
      </c>
    </row>
    <row r="52" spans="2:46" x14ac:dyDescent="0.2">
      <c r="B52" s="159">
        <f t="shared" si="9"/>
        <v>0</v>
      </c>
      <c r="C52" s="46">
        <f>-'Project info'!M13*1.25</f>
        <v>0</v>
      </c>
      <c r="D52" s="188">
        <f t="shared" ref="D52:AI52" si="53">$C52*D24</f>
        <v>0</v>
      </c>
      <c r="E52" s="46">
        <f t="shared" si="53"/>
        <v>0</v>
      </c>
      <c r="F52" s="46">
        <f t="shared" si="53"/>
        <v>0</v>
      </c>
      <c r="G52" s="46">
        <f t="shared" si="53"/>
        <v>0</v>
      </c>
      <c r="H52" s="46">
        <f t="shared" si="53"/>
        <v>0</v>
      </c>
      <c r="I52" s="188">
        <f t="shared" si="53"/>
        <v>0</v>
      </c>
      <c r="J52" s="46">
        <f t="shared" si="53"/>
        <v>0</v>
      </c>
      <c r="K52" s="46">
        <f t="shared" si="53"/>
        <v>0</v>
      </c>
      <c r="L52" s="46">
        <f t="shared" si="53"/>
        <v>0</v>
      </c>
      <c r="M52" s="46">
        <f t="shared" si="53"/>
        <v>0</v>
      </c>
      <c r="N52" s="46">
        <f t="shared" si="53"/>
        <v>0</v>
      </c>
      <c r="O52" s="46">
        <f t="shared" si="53"/>
        <v>0</v>
      </c>
      <c r="P52" s="46">
        <f t="shared" si="53"/>
        <v>0</v>
      </c>
      <c r="Q52" s="46">
        <f t="shared" si="53"/>
        <v>0</v>
      </c>
      <c r="R52" s="46">
        <f t="shared" si="53"/>
        <v>0</v>
      </c>
      <c r="S52" s="188">
        <f t="shared" si="53"/>
        <v>0</v>
      </c>
      <c r="T52" s="46">
        <f t="shared" si="53"/>
        <v>0</v>
      </c>
      <c r="U52" s="46">
        <f t="shared" si="53"/>
        <v>0</v>
      </c>
      <c r="V52" s="46">
        <f t="shared" si="53"/>
        <v>0</v>
      </c>
      <c r="W52" s="46">
        <f t="shared" si="53"/>
        <v>0</v>
      </c>
      <c r="X52" s="46">
        <f t="shared" si="53"/>
        <v>0</v>
      </c>
      <c r="Y52" s="46">
        <f t="shared" si="53"/>
        <v>0</v>
      </c>
      <c r="Z52" s="46">
        <f t="shared" si="53"/>
        <v>0</v>
      </c>
      <c r="AA52" s="46">
        <f t="shared" si="53"/>
        <v>0</v>
      </c>
      <c r="AB52" s="46">
        <f t="shared" si="53"/>
        <v>0</v>
      </c>
      <c r="AC52" s="46">
        <f t="shared" si="53"/>
        <v>0</v>
      </c>
      <c r="AD52" s="46">
        <f t="shared" si="53"/>
        <v>0</v>
      </c>
      <c r="AE52" s="188">
        <f t="shared" si="53"/>
        <v>0</v>
      </c>
      <c r="AF52" s="46">
        <f t="shared" si="53"/>
        <v>0</v>
      </c>
      <c r="AG52" s="46">
        <f t="shared" si="53"/>
        <v>0</v>
      </c>
      <c r="AH52" s="46">
        <f t="shared" si="53"/>
        <v>0</v>
      </c>
      <c r="AI52" s="46">
        <f t="shared" si="53"/>
        <v>0</v>
      </c>
      <c r="AJ52" s="46">
        <f t="shared" ref="AJ52:AS52" si="54">$C52*AJ24</f>
        <v>0</v>
      </c>
      <c r="AK52" s="46">
        <f t="shared" si="54"/>
        <v>0</v>
      </c>
      <c r="AL52" s="46">
        <f t="shared" si="54"/>
        <v>0</v>
      </c>
      <c r="AM52" s="46">
        <f t="shared" si="54"/>
        <v>0</v>
      </c>
      <c r="AN52" s="46">
        <f t="shared" si="54"/>
        <v>0</v>
      </c>
      <c r="AO52" s="46">
        <f t="shared" si="54"/>
        <v>0</v>
      </c>
      <c r="AP52" s="46">
        <f t="shared" si="54"/>
        <v>0</v>
      </c>
      <c r="AQ52" s="188">
        <f t="shared" si="54"/>
        <v>0</v>
      </c>
      <c r="AR52" s="46">
        <f t="shared" si="54"/>
        <v>0</v>
      </c>
      <c r="AS52" s="46">
        <f t="shared" si="54"/>
        <v>0</v>
      </c>
    </row>
    <row r="53" spans="2:46" x14ac:dyDescent="0.2">
      <c r="B53" s="159" t="str">
        <f t="shared" si="9"/>
        <v>Phase 11: Construction contractor incl. contingencies</v>
      </c>
      <c r="C53" s="46">
        <f>-'Project info'!M15</f>
        <v>-40200000</v>
      </c>
      <c r="D53" s="188">
        <f>$C53*D25</f>
        <v>0</v>
      </c>
      <c r="E53" s="46">
        <f t="shared" ref="E53:AS53" si="55">$C53*E25</f>
        <v>0</v>
      </c>
      <c r="F53" s="46">
        <f t="shared" si="55"/>
        <v>0</v>
      </c>
      <c r="G53" s="46">
        <f t="shared" si="55"/>
        <v>0</v>
      </c>
      <c r="H53" s="46">
        <f t="shared" si="55"/>
        <v>0</v>
      </c>
      <c r="I53" s="188">
        <f t="shared" si="55"/>
        <v>0</v>
      </c>
      <c r="J53" s="46">
        <f t="shared" si="55"/>
        <v>0</v>
      </c>
      <c r="K53" s="46">
        <f t="shared" si="55"/>
        <v>0</v>
      </c>
      <c r="L53" s="46">
        <f t="shared" si="55"/>
        <v>0</v>
      </c>
      <c r="M53" s="46">
        <f t="shared" si="55"/>
        <v>0</v>
      </c>
      <c r="N53" s="46">
        <f t="shared" si="55"/>
        <v>0</v>
      </c>
      <c r="O53" s="46">
        <f t="shared" si="55"/>
        <v>0</v>
      </c>
      <c r="P53" s="46">
        <f t="shared" si="55"/>
        <v>0</v>
      </c>
      <c r="Q53" s="46">
        <f t="shared" si="55"/>
        <v>0</v>
      </c>
      <c r="R53" s="46">
        <f t="shared" si="55"/>
        <v>0</v>
      </c>
      <c r="S53" s="188">
        <f t="shared" si="55"/>
        <v>-2233333.333333333</v>
      </c>
      <c r="T53" s="46">
        <f t="shared" si="55"/>
        <v>-2233333.333333333</v>
      </c>
      <c r="U53" s="46">
        <f t="shared" si="55"/>
        <v>-2233333.333333333</v>
      </c>
      <c r="V53" s="46">
        <f t="shared" si="55"/>
        <v>-2233333.333333333</v>
      </c>
      <c r="W53" s="46">
        <f t="shared" si="55"/>
        <v>-2233333.333333333</v>
      </c>
      <c r="X53" s="46">
        <f t="shared" si="55"/>
        <v>-2233333.333333333</v>
      </c>
      <c r="Y53" s="46">
        <f t="shared" si="55"/>
        <v>-2233333.333333333</v>
      </c>
      <c r="Z53" s="46">
        <f t="shared" si="55"/>
        <v>-2233333.333333333</v>
      </c>
      <c r="AA53" s="46">
        <f t="shared" si="55"/>
        <v>-2233333.333333333</v>
      </c>
      <c r="AB53" s="46">
        <f t="shared" si="55"/>
        <v>-2233333.333333333</v>
      </c>
      <c r="AC53" s="46">
        <f t="shared" si="55"/>
        <v>-2233333.333333333</v>
      </c>
      <c r="AD53" s="46">
        <f t="shared" si="55"/>
        <v>-2233333.333333333</v>
      </c>
      <c r="AE53" s="188">
        <f t="shared" si="55"/>
        <v>-2233333.333333333</v>
      </c>
      <c r="AF53" s="46">
        <f t="shared" si="55"/>
        <v>-2233333.333333333</v>
      </c>
      <c r="AG53" s="46">
        <f t="shared" si="55"/>
        <v>-2233333.333333333</v>
      </c>
      <c r="AH53" s="46">
        <f t="shared" si="55"/>
        <v>-2233333.333333333</v>
      </c>
      <c r="AI53" s="46">
        <f t="shared" si="55"/>
        <v>-2233333.333333333</v>
      </c>
      <c r="AJ53" s="46">
        <f t="shared" si="55"/>
        <v>-2233333.333333333</v>
      </c>
      <c r="AK53" s="46">
        <f t="shared" si="55"/>
        <v>0</v>
      </c>
      <c r="AL53" s="46">
        <f t="shared" si="55"/>
        <v>0</v>
      </c>
      <c r="AM53" s="46">
        <f t="shared" si="55"/>
        <v>0</v>
      </c>
      <c r="AN53" s="46">
        <f t="shared" si="55"/>
        <v>0</v>
      </c>
      <c r="AO53" s="46">
        <f t="shared" si="55"/>
        <v>0</v>
      </c>
      <c r="AP53" s="46">
        <f t="shared" si="55"/>
        <v>0</v>
      </c>
      <c r="AQ53" s="188">
        <f t="shared" si="55"/>
        <v>0</v>
      </c>
      <c r="AR53" s="46">
        <f t="shared" si="55"/>
        <v>0</v>
      </c>
      <c r="AS53" s="46">
        <f t="shared" si="55"/>
        <v>0</v>
      </c>
    </row>
    <row r="54" spans="2:46" x14ac:dyDescent="0.2">
      <c r="B54" s="159">
        <f t="shared" si="9"/>
        <v>0</v>
      </c>
      <c r="C54" s="46">
        <f>-'Project info'!M16*1.25</f>
        <v>0</v>
      </c>
      <c r="D54" s="188">
        <f>$C54*D26</f>
        <v>0</v>
      </c>
      <c r="E54" s="46">
        <f t="shared" ref="E54:AS54" si="56">$C54*E26</f>
        <v>0</v>
      </c>
      <c r="F54" s="46">
        <f t="shared" si="56"/>
        <v>0</v>
      </c>
      <c r="G54" s="46">
        <f t="shared" si="56"/>
        <v>0</v>
      </c>
      <c r="H54" s="46">
        <f t="shared" si="56"/>
        <v>0</v>
      </c>
      <c r="I54" s="188">
        <f t="shared" si="56"/>
        <v>0</v>
      </c>
      <c r="J54" s="46">
        <f t="shared" si="56"/>
        <v>0</v>
      </c>
      <c r="K54" s="46">
        <f t="shared" si="56"/>
        <v>0</v>
      </c>
      <c r="L54" s="46">
        <f t="shared" si="56"/>
        <v>0</v>
      </c>
      <c r="M54" s="46">
        <f t="shared" si="56"/>
        <v>0</v>
      </c>
      <c r="N54" s="46">
        <f t="shared" si="56"/>
        <v>0</v>
      </c>
      <c r="O54" s="46">
        <f t="shared" si="56"/>
        <v>0</v>
      </c>
      <c r="P54" s="46">
        <f t="shared" si="56"/>
        <v>0</v>
      </c>
      <c r="Q54" s="46">
        <f t="shared" si="56"/>
        <v>0</v>
      </c>
      <c r="R54" s="46">
        <f t="shared" si="56"/>
        <v>0</v>
      </c>
      <c r="S54" s="188">
        <f t="shared" si="56"/>
        <v>0</v>
      </c>
      <c r="T54" s="46">
        <f t="shared" si="56"/>
        <v>0</v>
      </c>
      <c r="U54" s="46">
        <f t="shared" si="56"/>
        <v>0</v>
      </c>
      <c r="V54" s="46">
        <f t="shared" si="56"/>
        <v>0</v>
      </c>
      <c r="W54" s="46">
        <f t="shared" si="56"/>
        <v>0</v>
      </c>
      <c r="X54" s="46">
        <f t="shared" si="56"/>
        <v>0</v>
      </c>
      <c r="Y54" s="46">
        <f t="shared" si="56"/>
        <v>0</v>
      </c>
      <c r="Z54" s="46">
        <f t="shared" si="56"/>
        <v>0</v>
      </c>
      <c r="AA54" s="46">
        <f t="shared" si="56"/>
        <v>0</v>
      </c>
      <c r="AB54" s="46">
        <f t="shared" si="56"/>
        <v>0</v>
      </c>
      <c r="AC54" s="46">
        <f t="shared" si="56"/>
        <v>0</v>
      </c>
      <c r="AD54" s="46">
        <f t="shared" si="56"/>
        <v>0</v>
      </c>
      <c r="AE54" s="188">
        <f t="shared" si="56"/>
        <v>0</v>
      </c>
      <c r="AF54" s="46">
        <f t="shared" si="56"/>
        <v>0</v>
      </c>
      <c r="AG54" s="46">
        <f t="shared" si="56"/>
        <v>0</v>
      </c>
      <c r="AH54" s="46">
        <f t="shared" si="56"/>
        <v>0</v>
      </c>
      <c r="AI54" s="46">
        <f t="shared" si="56"/>
        <v>0</v>
      </c>
      <c r="AJ54" s="46">
        <f t="shared" si="56"/>
        <v>0</v>
      </c>
      <c r="AK54" s="46">
        <f t="shared" si="56"/>
        <v>0</v>
      </c>
      <c r="AL54" s="46">
        <f t="shared" si="56"/>
        <v>0</v>
      </c>
      <c r="AM54" s="46">
        <f t="shared" si="56"/>
        <v>0</v>
      </c>
      <c r="AN54" s="46">
        <f t="shared" si="56"/>
        <v>0</v>
      </c>
      <c r="AO54" s="46">
        <f t="shared" si="56"/>
        <v>0</v>
      </c>
      <c r="AP54" s="46">
        <f t="shared" si="56"/>
        <v>0</v>
      </c>
      <c r="AQ54" s="188">
        <f t="shared" si="56"/>
        <v>0</v>
      </c>
      <c r="AR54" s="46">
        <f t="shared" si="56"/>
        <v>0</v>
      </c>
      <c r="AS54" s="46">
        <f t="shared" si="56"/>
        <v>0</v>
      </c>
    </row>
    <row r="55" spans="2:46" x14ac:dyDescent="0.2">
      <c r="B55" s="159">
        <f t="shared" si="9"/>
        <v>0</v>
      </c>
      <c r="C55" s="46">
        <f>-'Project info'!M17*1.25</f>
        <v>0</v>
      </c>
      <c r="D55" s="188">
        <f>$C55*D27</f>
        <v>0</v>
      </c>
      <c r="E55" s="46">
        <f t="shared" ref="E55:AS55" si="57">$C55*E27</f>
        <v>0</v>
      </c>
      <c r="F55" s="46">
        <f t="shared" si="57"/>
        <v>0</v>
      </c>
      <c r="G55" s="46">
        <f t="shared" si="57"/>
        <v>0</v>
      </c>
      <c r="H55" s="46">
        <f t="shared" si="57"/>
        <v>0</v>
      </c>
      <c r="I55" s="188">
        <f t="shared" si="57"/>
        <v>0</v>
      </c>
      <c r="J55" s="46">
        <f t="shared" si="57"/>
        <v>0</v>
      </c>
      <c r="K55" s="46">
        <f t="shared" si="57"/>
        <v>0</v>
      </c>
      <c r="L55" s="46">
        <f t="shared" si="57"/>
        <v>0</v>
      </c>
      <c r="M55" s="46">
        <f t="shared" si="57"/>
        <v>0</v>
      </c>
      <c r="N55" s="46">
        <f t="shared" si="57"/>
        <v>0</v>
      </c>
      <c r="O55" s="46">
        <f t="shared" si="57"/>
        <v>0</v>
      </c>
      <c r="P55" s="46">
        <f t="shared" si="57"/>
        <v>0</v>
      </c>
      <c r="Q55" s="46">
        <f t="shared" si="57"/>
        <v>0</v>
      </c>
      <c r="R55" s="46">
        <f t="shared" si="57"/>
        <v>0</v>
      </c>
      <c r="S55" s="188">
        <f t="shared" si="57"/>
        <v>0</v>
      </c>
      <c r="T55" s="46">
        <f t="shared" si="57"/>
        <v>0</v>
      </c>
      <c r="U55" s="46">
        <f t="shared" si="57"/>
        <v>0</v>
      </c>
      <c r="V55" s="46">
        <f t="shared" si="57"/>
        <v>0</v>
      </c>
      <c r="W55" s="46">
        <f t="shared" si="57"/>
        <v>0</v>
      </c>
      <c r="X55" s="46">
        <f t="shared" si="57"/>
        <v>0</v>
      </c>
      <c r="Y55" s="46">
        <f t="shared" si="57"/>
        <v>0</v>
      </c>
      <c r="Z55" s="46">
        <f t="shared" si="57"/>
        <v>0</v>
      </c>
      <c r="AA55" s="46">
        <f t="shared" si="57"/>
        <v>0</v>
      </c>
      <c r="AB55" s="46">
        <f t="shared" si="57"/>
        <v>0</v>
      </c>
      <c r="AC55" s="46">
        <f t="shared" si="57"/>
        <v>0</v>
      </c>
      <c r="AD55" s="46">
        <f t="shared" si="57"/>
        <v>0</v>
      </c>
      <c r="AE55" s="188">
        <f t="shared" si="57"/>
        <v>0</v>
      </c>
      <c r="AF55" s="46">
        <f t="shared" si="57"/>
        <v>0</v>
      </c>
      <c r="AG55" s="46">
        <f t="shared" si="57"/>
        <v>0</v>
      </c>
      <c r="AH55" s="46">
        <f t="shared" si="57"/>
        <v>0</v>
      </c>
      <c r="AI55" s="46">
        <f t="shared" si="57"/>
        <v>0</v>
      </c>
      <c r="AJ55" s="46">
        <f t="shared" si="57"/>
        <v>0</v>
      </c>
      <c r="AK55" s="46">
        <f t="shared" si="57"/>
        <v>0</v>
      </c>
      <c r="AL55" s="46">
        <f t="shared" si="57"/>
        <v>0</v>
      </c>
      <c r="AM55" s="46">
        <f t="shared" si="57"/>
        <v>0</v>
      </c>
      <c r="AN55" s="46">
        <f t="shared" si="57"/>
        <v>0</v>
      </c>
      <c r="AO55" s="46">
        <f t="shared" si="57"/>
        <v>0</v>
      </c>
      <c r="AP55" s="46">
        <f t="shared" si="57"/>
        <v>0</v>
      </c>
      <c r="AQ55" s="188">
        <f t="shared" si="57"/>
        <v>0</v>
      </c>
      <c r="AR55" s="46">
        <f t="shared" si="57"/>
        <v>0</v>
      </c>
      <c r="AS55" s="46">
        <f t="shared" si="57"/>
        <v>0</v>
      </c>
    </row>
    <row r="56" spans="2:46" x14ac:dyDescent="0.2">
      <c r="B56" s="75" t="str">
        <f t="shared" si="9"/>
        <v>Connection fees, utilities</v>
      </c>
      <c r="C56" s="64">
        <f>-'Project info'!E30*1.25</f>
        <v>-15541250</v>
      </c>
      <c r="D56" s="295">
        <f t="shared" ref="D56:AI56" si="58">$C56*D28</f>
        <v>0</v>
      </c>
      <c r="E56" s="64">
        <f t="shared" si="58"/>
        <v>0</v>
      </c>
      <c r="F56" s="64">
        <f t="shared" si="58"/>
        <v>0</v>
      </c>
      <c r="G56" s="64">
        <f t="shared" si="58"/>
        <v>0</v>
      </c>
      <c r="H56" s="64">
        <f t="shared" si="58"/>
        <v>0</v>
      </c>
      <c r="I56" s="295">
        <f t="shared" si="58"/>
        <v>0</v>
      </c>
      <c r="J56" s="64">
        <f t="shared" si="58"/>
        <v>0</v>
      </c>
      <c r="K56" s="64">
        <f t="shared" si="58"/>
        <v>0</v>
      </c>
      <c r="L56" s="64">
        <f t="shared" si="58"/>
        <v>0</v>
      </c>
      <c r="M56" s="64">
        <f t="shared" si="58"/>
        <v>0</v>
      </c>
      <c r="N56" s="64">
        <f t="shared" si="58"/>
        <v>0</v>
      </c>
      <c r="O56" s="46">
        <f t="shared" si="58"/>
        <v>0</v>
      </c>
      <c r="P56" s="46">
        <f t="shared" si="58"/>
        <v>0</v>
      </c>
      <c r="Q56" s="46">
        <f t="shared" si="58"/>
        <v>0</v>
      </c>
      <c r="R56" s="46">
        <f t="shared" si="58"/>
        <v>0</v>
      </c>
      <c r="S56" s="188">
        <f t="shared" si="58"/>
        <v>0</v>
      </c>
      <c r="T56" s="46">
        <f t="shared" si="58"/>
        <v>0</v>
      </c>
      <c r="U56" s="46">
        <f t="shared" si="58"/>
        <v>0</v>
      </c>
      <c r="V56" s="46">
        <f t="shared" si="58"/>
        <v>0</v>
      </c>
      <c r="W56" s="46">
        <f t="shared" si="58"/>
        <v>0</v>
      </c>
      <c r="X56" s="46">
        <f t="shared" si="58"/>
        <v>0</v>
      </c>
      <c r="Y56" s="46">
        <f t="shared" si="58"/>
        <v>0</v>
      </c>
      <c r="Z56" s="46">
        <f t="shared" si="58"/>
        <v>0</v>
      </c>
      <c r="AA56" s="46">
        <f t="shared" si="58"/>
        <v>0</v>
      </c>
      <c r="AB56" s="46">
        <f t="shared" si="58"/>
        <v>0</v>
      </c>
      <c r="AC56" s="46">
        <f t="shared" si="58"/>
        <v>0</v>
      </c>
      <c r="AD56" s="46">
        <f t="shared" si="58"/>
        <v>0</v>
      </c>
      <c r="AE56" s="188">
        <f t="shared" si="58"/>
        <v>0</v>
      </c>
      <c r="AF56" s="46">
        <f t="shared" si="58"/>
        <v>0</v>
      </c>
      <c r="AG56" s="46">
        <f t="shared" si="58"/>
        <v>0</v>
      </c>
      <c r="AH56" s="46">
        <f t="shared" si="58"/>
        <v>0</v>
      </c>
      <c r="AI56" s="46">
        <f t="shared" si="58"/>
        <v>0</v>
      </c>
      <c r="AJ56" s="46">
        <f t="shared" ref="AJ56:AR56" si="59">$C56*AJ28</f>
        <v>0</v>
      </c>
      <c r="AK56" s="46">
        <f t="shared" si="59"/>
        <v>0</v>
      </c>
      <c r="AL56" s="46">
        <f t="shared" si="59"/>
        <v>0</v>
      </c>
      <c r="AM56" s="46">
        <f t="shared" si="59"/>
        <v>0</v>
      </c>
      <c r="AN56" s="46">
        <f t="shared" si="59"/>
        <v>0</v>
      </c>
      <c r="AO56" s="46">
        <f t="shared" si="59"/>
        <v>0</v>
      </c>
      <c r="AP56" s="46">
        <f t="shared" si="59"/>
        <v>0</v>
      </c>
      <c r="AQ56" s="188">
        <f t="shared" si="59"/>
        <v>0</v>
      </c>
      <c r="AR56" s="46">
        <f t="shared" si="59"/>
        <v>0</v>
      </c>
      <c r="AS56" s="64">
        <f>$C56*AS28</f>
        <v>-15541250</v>
      </c>
    </row>
    <row r="57" spans="2:46" x14ac:dyDescent="0.2">
      <c r="B57" s="77" t="s">
        <v>256</v>
      </c>
      <c r="C57" s="66">
        <f>SUM(C31:C56)</f>
        <v>-911334674.48420501</v>
      </c>
      <c r="D57" s="290">
        <f t="shared" ref="D57:AH57" si="60">SUM(D31:D56)</f>
        <v>-4928571.4285714282</v>
      </c>
      <c r="E57" s="66">
        <f t="shared" si="60"/>
        <v>-3928571.4285714286</v>
      </c>
      <c r="F57" s="66">
        <f t="shared" si="60"/>
        <v>-3928571.4285714286</v>
      </c>
      <c r="G57" s="66">
        <f t="shared" si="60"/>
        <v>-3928571.4285714286</v>
      </c>
      <c r="H57" s="66">
        <f t="shared" si="60"/>
        <v>-3928571.4285714286</v>
      </c>
      <c r="I57" s="290">
        <f t="shared" si="60"/>
        <v>-3928571.4285714286</v>
      </c>
      <c r="J57" s="66">
        <f t="shared" si="60"/>
        <v>-3928571.4285714286</v>
      </c>
      <c r="K57" s="66">
        <f t="shared" si="60"/>
        <v>-357142.8571428571</v>
      </c>
      <c r="L57" s="66">
        <f t="shared" si="60"/>
        <v>-357142.8571428571</v>
      </c>
      <c r="M57" s="66">
        <f>SUM(M31:M56)</f>
        <v>-260363253.03967547</v>
      </c>
      <c r="N57" s="66">
        <f>SUM(N31:N56)</f>
        <v>-6357142.8571428573</v>
      </c>
      <c r="O57" s="273">
        <f t="shared" si="60"/>
        <v>-6357142.8571428573</v>
      </c>
      <c r="P57" s="273">
        <f t="shared" si="60"/>
        <v>-6357142.8571428573</v>
      </c>
      <c r="Q57" s="273">
        <f t="shared" si="60"/>
        <v>-6357142.8571428573</v>
      </c>
      <c r="R57" s="273">
        <f t="shared" si="60"/>
        <v>-6357142.8571428573</v>
      </c>
      <c r="S57" s="289">
        <f t="shared" si="60"/>
        <v>-28328825.727513228</v>
      </c>
      <c r="T57" s="273">
        <f t="shared" si="60"/>
        <v>-28328825.727513228</v>
      </c>
      <c r="U57" s="66">
        <f t="shared" si="60"/>
        <v>-22328825.727513228</v>
      </c>
      <c r="V57" s="273">
        <f t="shared" si="60"/>
        <v>-22328825.727513228</v>
      </c>
      <c r="W57" s="273">
        <f t="shared" si="60"/>
        <v>-22328825.727513228</v>
      </c>
      <c r="X57" s="273">
        <f t="shared" si="60"/>
        <v>-22328825.727513228</v>
      </c>
      <c r="Y57" s="273">
        <f t="shared" si="60"/>
        <v>-22328825.727513228</v>
      </c>
      <c r="Z57" s="273">
        <f t="shared" si="60"/>
        <v>-22328825.727513228</v>
      </c>
      <c r="AA57" s="273">
        <f t="shared" si="60"/>
        <v>-22328825.727513228</v>
      </c>
      <c r="AB57" s="273">
        <f t="shared" si="60"/>
        <v>-22328825.727513228</v>
      </c>
      <c r="AC57" s="273">
        <f t="shared" si="60"/>
        <v>-22328825.727513228</v>
      </c>
      <c r="AD57" s="273">
        <f t="shared" si="60"/>
        <v>-22328825.727513228</v>
      </c>
      <c r="AE57" s="289">
        <f t="shared" si="60"/>
        <v>-22328825.727513228</v>
      </c>
      <c r="AF57" s="273">
        <f t="shared" si="60"/>
        <v>-22328825.727513228</v>
      </c>
      <c r="AG57" s="66">
        <f t="shared" si="60"/>
        <v>-22328825.727513228</v>
      </c>
      <c r="AH57" s="273">
        <f t="shared" si="60"/>
        <v>-22328825.727513228</v>
      </c>
      <c r="AI57" s="273">
        <f t="shared" ref="AI57:AS57" si="61">SUM(AI31:AI56)</f>
        <v>-22328825.727513228</v>
      </c>
      <c r="AJ57" s="273">
        <f t="shared" si="61"/>
        <v>-22328825.727513228</v>
      </c>
      <c r="AK57" s="273">
        <f t="shared" si="61"/>
        <v>-20095492.394179896</v>
      </c>
      <c r="AL57" s="273">
        <f t="shared" si="61"/>
        <v>-20095492.394179896</v>
      </c>
      <c r="AM57" s="273">
        <f t="shared" si="61"/>
        <v>-20095492.394179896</v>
      </c>
      <c r="AN57" s="273">
        <f t="shared" si="61"/>
        <v>-20095492.394179896</v>
      </c>
      <c r="AO57" s="273">
        <f t="shared" si="61"/>
        <v>-20095492.394179896</v>
      </c>
      <c r="AP57" s="273">
        <f t="shared" si="61"/>
        <v>-20095492.394179896</v>
      </c>
      <c r="AQ57" s="289">
        <f t="shared" si="61"/>
        <v>-20095492.394179896</v>
      </c>
      <c r="AR57" s="273">
        <f t="shared" si="61"/>
        <v>-20095492.394179896</v>
      </c>
      <c r="AS57" s="66">
        <f t="shared" si="61"/>
        <v>-35636742.394179896</v>
      </c>
      <c r="AT57" s="271"/>
    </row>
    <row r="58" spans="2:46" x14ac:dyDescent="0.2">
      <c r="B58" s="77" t="s">
        <v>255</v>
      </c>
      <c r="C58" s="66"/>
      <c r="D58" s="290">
        <f>D57</f>
        <v>-4928571.4285714282</v>
      </c>
      <c r="E58" s="66">
        <f>D58+E57</f>
        <v>-8857142.8571428563</v>
      </c>
      <c r="F58" s="66">
        <f t="shared" ref="F58:P58" si="62">E58+F57</f>
        <v>-12785714.285714285</v>
      </c>
      <c r="G58" s="66">
        <f t="shared" si="62"/>
        <v>-16714285.714285715</v>
      </c>
      <c r="H58" s="66">
        <f t="shared" si="62"/>
        <v>-20642857.142857142</v>
      </c>
      <c r="I58" s="290">
        <f t="shared" si="62"/>
        <v>-24571428.571428571</v>
      </c>
      <c r="J58" s="66">
        <f t="shared" si="62"/>
        <v>-28500000</v>
      </c>
      <c r="K58" s="66">
        <f t="shared" si="62"/>
        <v>-28857142.857142858</v>
      </c>
      <c r="L58" s="66">
        <f t="shared" si="62"/>
        <v>-29214285.714285716</v>
      </c>
      <c r="M58" s="66">
        <f>L58+M57</f>
        <v>-289577538.75396121</v>
      </c>
      <c r="N58" s="66">
        <f t="shared" si="62"/>
        <v>-295934681.61110407</v>
      </c>
      <c r="O58" s="66">
        <f t="shared" si="62"/>
        <v>-302291824.46824694</v>
      </c>
      <c r="P58" s="66">
        <f t="shared" si="62"/>
        <v>-308648967.3253898</v>
      </c>
      <c r="Q58" s="66">
        <f>P58+Q57</f>
        <v>-315006110.18253267</v>
      </c>
      <c r="R58" s="66">
        <f t="shared" ref="R58:AR58" si="63">Q58+R57</f>
        <v>-321363253.03967553</v>
      </c>
      <c r="S58" s="290">
        <f t="shared" si="63"/>
        <v>-349692078.76718879</v>
      </c>
      <c r="T58" s="66">
        <f t="shared" si="63"/>
        <v>-378020904.49470204</v>
      </c>
      <c r="U58" s="66">
        <f t="shared" si="63"/>
        <v>-400349730.22221529</v>
      </c>
      <c r="V58" s="66">
        <f t="shared" si="63"/>
        <v>-422678555.94972855</v>
      </c>
      <c r="W58" s="66">
        <f t="shared" si="63"/>
        <v>-445007381.6772418</v>
      </c>
      <c r="X58" s="66">
        <f t="shared" si="63"/>
        <v>-467336207.40475506</v>
      </c>
      <c r="Y58" s="66">
        <f t="shared" si="63"/>
        <v>-489665033.13226831</v>
      </c>
      <c r="Z58" s="66">
        <f t="shared" si="63"/>
        <v>-511993858.85978156</v>
      </c>
      <c r="AA58" s="66">
        <f t="shared" si="63"/>
        <v>-534322684.58729482</v>
      </c>
      <c r="AB58" s="66">
        <f t="shared" si="63"/>
        <v>-556651510.31480801</v>
      </c>
      <c r="AC58" s="66">
        <f t="shared" si="63"/>
        <v>-578980336.04232121</v>
      </c>
      <c r="AD58" s="66">
        <f t="shared" si="63"/>
        <v>-601309161.7698344</v>
      </c>
      <c r="AE58" s="290">
        <f t="shared" si="63"/>
        <v>-623637987.49734759</v>
      </c>
      <c r="AF58" s="66">
        <f t="shared" si="63"/>
        <v>-645966813.22486079</v>
      </c>
      <c r="AG58" s="66">
        <f t="shared" si="63"/>
        <v>-668295638.95237398</v>
      </c>
      <c r="AH58" s="66">
        <f t="shared" si="63"/>
        <v>-690624464.67988718</v>
      </c>
      <c r="AI58" s="66">
        <f t="shared" si="63"/>
        <v>-712953290.40740037</v>
      </c>
      <c r="AJ58" s="66">
        <f t="shared" si="63"/>
        <v>-735282116.13491356</v>
      </c>
      <c r="AK58" s="66">
        <f t="shared" si="63"/>
        <v>-755377608.5290935</v>
      </c>
      <c r="AL58" s="66">
        <f t="shared" si="63"/>
        <v>-775473100.92327344</v>
      </c>
      <c r="AM58" s="66">
        <f t="shared" si="63"/>
        <v>-795568593.31745338</v>
      </c>
      <c r="AN58" s="66">
        <f t="shared" si="63"/>
        <v>-815664085.71163332</v>
      </c>
      <c r="AO58" s="66">
        <f t="shared" si="63"/>
        <v>-835759578.10581326</v>
      </c>
      <c r="AP58" s="66">
        <f t="shared" si="63"/>
        <v>-855855070.49999321</v>
      </c>
      <c r="AQ58" s="290">
        <f t="shared" si="63"/>
        <v>-875950562.89417315</v>
      </c>
      <c r="AR58" s="66">
        <f t="shared" si="63"/>
        <v>-896046055.28835309</v>
      </c>
      <c r="AS58" s="66">
        <f>AR58+AS57</f>
        <v>-931682797.68253303</v>
      </c>
    </row>
    <row r="59" spans="2:46" x14ac:dyDescent="0.2">
      <c r="B59" s="61"/>
    </row>
    <row r="60" spans="2:46" x14ac:dyDescent="0.2">
      <c r="B60" s="61"/>
      <c r="D60" s="268"/>
      <c r="E60" s="152"/>
      <c r="F60" s="152"/>
      <c r="G60" s="152"/>
      <c r="H60" s="152"/>
      <c r="I60" s="268"/>
      <c r="J60" s="152"/>
      <c r="K60" s="152"/>
      <c r="L60" s="152"/>
      <c r="M60" s="152"/>
      <c r="N60" s="152"/>
      <c r="O60" s="152"/>
      <c r="P60" s="152"/>
      <c r="Q60" s="152"/>
      <c r="R60" s="152"/>
      <c r="S60" s="268"/>
      <c r="T60" s="152"/>
      <c r="U60" s="152"/>
      <c r="V60" s="152"/>
      <c r="W60" s="152"/>
      <c r="X60" s="152"/>
      <c r="Y60" s="152"/>
      <c r="Z60" s="152"/>
      <c r="AA60" s="152"/>
      <c r="AB60" s="152"/>
      <c r="AC60" s="152"/>
      <c r="AD60" s="152"/>
      <c r="AE60" s="268"/>
      <c r="AF60" s="152"/>
      <c r="AG60" s="152"/>
      <c r="AH60" s="152"/>
      <c r="AI60" s="152"/>
      <c r="AJ60" s="152"/>
      <c r="AK60" s="152"/>
      <c r="AL60" s="152"/>
      <c r="AM60" s="152"/>
      <c r="AN60" s="152"/>
      <c r="AO60" s="152"/>
      <c r="AP60" s="152"/>
      <c r="AQ60" s="268"/>
      <c r="AR60" s="152"/>
      <c r="AS60" s="152"/>
    </row>
    <row r="61" spans="2:46" x14ac:dyDescent="0.2">
      <c r="B61" s="88" t="s">
        <v>211</v>
      </c>
      <c r="C61" s="146"/>
      <c r="D61" s="274"/>
      <c r="E61" s="146"/>
      <c r="F61" s="146"/>
      <c r="G61" s="146"/>
      <c r="H61" s="146"/>
      <c r="I61" s="274"/>
      <c r="J61" s="146"/>
      <c r="K61" s="146"/>
      <c r="L61" s="146"/>
      <c r="M61" s="146"/>
      <c r="N61" s="146"/>
      <c r="O61" s="146"/>
      <c r="P61" s="146"/>
      <c r="Q61" s="146"/>
      <c r="R61" s="146"/>
      <c r="S61" s="274"/>
      <c r="T61" s="146"/>
      <c r="U61" s="146"/>
      <c r="V61" s="146"/>
      <c r="W61" s="146"/>
      <c r="X61" s="146"/>
      <c r="Y61" s="146"/>
      <c r="Z61" s="146"/>
      <c r="AA61" s="146"/>
      <c r="AB61" s="146"/>
      <c r="AC61" s="146"/>
      <c r="AD61" s="146"/>
      <c r="AE61" s="274"/>
      <c r="AF61" s="146"/>
      <c r="AG61" s="146"/>
      <c r="AH61" s="146"/>
      <c r="AI61" s="146"/>
      <c r="AJ61" s="146"/>
      <c r="AK61" s="146"/>
      <c r="AL61" s="146"/>
      <c r="AM61" s="146"/>
      <c r="AN61" s="146"/>
      <c r="AO61" s="146"/>
      <c r="AP61" s="146"/>
      <c r="AQ61" s="274"/>
      <c r="AR61" s="146"/>
      <c r="AS61" s="146"/>
      <c r="AT61" s="146"/>
    </row>
    <row r="62" spans="2:46" x14ac:dyDescent="0.2">
      <c r="B62" s="61"/>
    </row>
    <row r="63" spans="2:46" x14ac:dyDescent="0.2">
      <c r="B63" s="61" t="s">
        <v>210</v>
      </c>
      <c r="D63" s="188">
        <f>D57</f>
        <v>-4928571.4285714282</v>
      </c>
      <c r="E63" s="46">
        <f>E57</f>
        <v>-3928571.4285714286</v>
      </c>
      <c r="F63" s="46">
        <f t="shared" ref="F63:AI63" si="64">F57</f>
        <v>-3928571.4285714286</v>
      </c>
      <c r="G63" s="46">
        <f t="shared" si="64"/>
        <v>-3928571.4285714286</v>
      </c>
      <c r="H63" s="46">
        <f t="shared" si="64"/>
        <v>-3928571.4285714286</v>
      </c>
      <c r="I63" s="188">
        <f t="shared" si="64"/>
        <v>-3928571.4285714286</v>
      </c>
      <c r="J63" s="46">
        <f t="shared" si="64"/>
        <v>-3928571.4285714286</v>
      </c>
      <c r="K63" s="46">
        <f t="shared" si="64"/>
        <v>-357142.8571428571</v>
      </c>
      <c r="L63" s="46">
        <f t="shared" si="64"/>
        <v>-357142.8571428571</v>
      </c>
      <c r="M63" s="46">
        <f>M57</f>
        <v>-260363253.03967547</v>
      </c>
      <c r="N63" s="46">
        <f>N57</f>
        <v>-6357142.8571428573</v>
      </c>
      <c r="O63" s="46">
        <f t="shared" si="64"/>
        <v>-6357142.8571428573</v>
      </c>
      <c r="P63" s="46">
        <f t="shared" si="64"/>
        <v>-6357142.8571428573</v>
      </c>
      <c r="Q63" s="46">
        <f t="shared" si="64"/>
        <v>-6357142.8571428573</v>
      </c>
      <c r="R63" s="46">
        <f t="shared" si="64"/>
        <v>-6357142.8571428573</v>
      </c>
      <c r="S63" s="188">
        <f t="shared" si="64"/>
        <v>-28328825.727513228</v>
      </c>
      <c r="T63" s="46">
        <f t="shared" si="64"/>
        <v>-28328825.727513228</v>
      </c>
      <c r="U63" s="46">
        <f t="shared" si="64"/>
        <v>-22328825.727513228</v>
      </c>
      <c r="V63" s="46">
        <f t="shared" si="64"/>
        <v>-22328825.727513228</v>
      </c>
      <c r="W63" s="46">
        <f t="shared" si="64"/>
        <v>-22328825.727513228</v>
      </c>
      <c r="X63" s="46">
        <f t="shared" si="64"/>
        <v>-22328825.727513228</v>
      </c>
      <c r="Y63" s="46">
        <f t="shared" si="64"/>
        <v>-22328825.727513228</v>
      </c>
      <c r="Z63" s="46">
        <f t="shared" si="64"/>
        <v>-22328825.727513228</v>
      </c>
      <c r="AA63" s="46">
        <f t="shared" si="64"/>
        <v>-22328825.727513228</v>
      </c>
      <c r="AB63" s="46">
        <f t="shared" si="64"/>
        <v>-22328825.727513228</v>
      </c>
      <c r="AC63" s="46">
        <f t="shared" si="64"/>
        <v>-22328825.727513228</v>
      </c>
      <c r="AD63" s="46">
        <f t="shared" si="64"/>
        <v>-22328825.727513228</v>
      </c>
      <c r="AE63" s="188">
        <f t="shared" si="64"/>
        <v>-22328825.727513228</v>
      </c>
      <c r="AF63" s="46">
        <f t="shared" si="64"/>
        <v>-22328825.727513228</v>
      </c>
      <c r="AG63" s="46">
        <f t="shared" si="64"/>
        <v>-22328825.727513228</v>
      </c>
      <c r="AH63" s="46">
        <f t="shared" si="64"/>
        <v>-22328825.727513228</v>
      </c>
      <c r="AI63" s="46">
        <f t="shared" si="64"/>
        <v>-22328825.727513228</v>
      </c>
      <c r="AJ63" s="46">
        <f t="shared" ref="AJ63:AS63" si="65">AJ57</f>
        <v>-22328825.727513228</v>
      </c>
      <c r="AK63" s="46">
        <f t="shared" si="65"/>
        <v>-20095492.394179896</v>
      </c>
      <c r="AL63" s="46">
        <f t="shared" si="65"/>
        <v>-20095492.394179896</v>
      </c>
      <c r="AM63" s="46">
        <f t="shared" si="65"/>
        <v>-20095492.394179896</v>
      </c>
      <c r="AN63" s="46">
        <f t="shared" si="65"/>
        <v>-20095492.394179896</v>
      </c>
      <c r="AO63" s="46">
        <f t="shared" si="65"/>
        <v>-20095492.394179896</v>
      </c>
      <c r="AP63" s="46">
        <f t="shared" si="65"/>
        <v>-20095492.394179896</v>
      </c>
      <c r="AQ63" s="188">
        <f t="shared" si="65"/>
        <v>-20095492.394179896</v>
      </c>
      <c r="AR63" s="46">
        <f t="shared" si="65"/>
        <v>-20095492.394179896</v>
      </c>
      <c r="AS63" s="46">
        <f t="shared" si="65"/>
        <v>-35636742.394179896</v>
      </c>
    </row>
    <row r="64" spans="2:46" x14ac:dyDescent="0.2">
      <c r="B64" s="61" t="s">
        <v>254</v>
      </c>
      <c r="D64" s="188">
        <f>D63</f>
        <v>-4928571.4285714282</v>
      </c>
      <c r="E64" s="46">
        <f>D64+E63</f>
        <v>-8857142.8571428563</v>
      </c>
      <c r="F64" s="46">
        <f t="shared" ref="F64:O64" si="66">E64+F63</f>
        <v>-12785714.285714285</v>
      </c>
      <c r="G64" s="46">
        <f t="shared" si="66"/>
        <v>-16714285.714285715</v>
      </c>
      <c r="H64" s="46">
        <f t="shared" si="66"/>
        <v>-20642857.142857142</v>
      </c>
      <c r="I64" s="188">
        <f t="shared" si="66"/>
        <v>-24571428.571428571</v>
      </c>
      <c r="J64" s="46">
        <f t="shared" si="66"/>
        <v>-28500000</v>
      </c>
      <c r="K64" s="46">
        <f t="shared" si="66"/>
        <v>-28857142.857142858</v>
      </c>
      <c r="L64" s="46">
        <f t="shared" si="66"/>
        <v>-29214285.714285716</v>
      </c>
      <c r="M64" s="46">
        <f t="shared" si="66"/>
        <v>-289577538.75396121</v>
      </c>
      <c r="N64" s="46">
        <f t="shared" si="66"/>
        <v>-295934681.61110407</v>
      </c>
      <c r="O64" s="46">
        <f t="shared" si="66"/>
        <v>-302291824.46824694</v>
      </c>
      <c r="P64" s="46">
        <f t="shared" ref="P64:AS64" si="67">O64+P63</f>
        <v>-308648967.3253898</v>
      </c>
      <c r="Q64" s="46">
        <f t="shared" si="67"/>
        <v>-315006110.18253267</v>
      </c>
      <c r="R64" s="46">
        <f t="shared" si="67"/>
        <v>-321363253.03967553</v>
      </c>
      <c r="S64" s="188">
        <f t="shared" si="67"/>
        <v>-349692078.76718879</v>
      </c>
      <c r="T64" s="46">
        <f t="shared" si="67"/>
        <v>-378020904.49470204</v>
      </c>
      <c r="U64" s="46">
        <f t="shared" si="67"/>
        <v>-400349730.22221529</v>
      </c>
      <c r="V64" s="46">
        <f t="shared" si="67"/>
        <v>-422678555.94972855</v>
      </c>
      <c r="W64" s="46">
        <f t="shared" si="67"/>
        <v>-445007381.6772418</v>
      </c>
      <c r="X64" s="46">
        <f t="shared" si="67"/>
        <v>-467336207.40475506</v>
      </c>
      <c r="Y64" s="46">
        <f t="shared" si="67"/>
        <v>-489665033.13226831</v>
      </c>
      <c r="Z64" s="46">
        <f t="shared" si="67"/>
        <v>-511993858.85978156</v>
      </c>
      <c r="AA64" s="46">
        <f t="shared" si="67"/>
        <v>-534322684.58729482</v>
      </c>
      <c r="AB64" s="46">
        <f t="shared" si="67"/>
        <v>-556651510.31480801</v>
      </c>
      <c r="AC64" s="46">
        <f t="shared" si="67"/>
        <v>-578980336.04232121</v>
      </c>
      <c r="AD64" s="46">
        <f t="shared" si="67"/>
        <v>-601309161.7698344</v>
      </c>
      <c r="AE64" s="188">
        <f t="shared" si="67"/>
        <v>-623637987.49734759</v>
      </c>
      <c r="AF64" s="46">
        <f t="shared" si="67"/>
        <v>-645966813.22486079</v>
      </c>
      <c r="AG64" s="46">
        <f t="shared" si="67"/>
        <v>-668295638.95237398</v>
      </c>
      <c r="AH64" s="46">
        <f t="shared" si="67"/>
        <v>-690624464.67988718</v>
      </c>
      <c r="AI64" s="46">
        <f t="shared" si="67"/>
        <v>-712953290.40740037</v>
      </c>
      <c r="AJ64" s="46">
        <f t="shared" si="67"/>
        <v>-735282116.13491356</v>
      </c>
      <c r="AK64" s="46">
        <f t="shared" si="67"/>
        <v>-755377608.5290935</v>
      </c>
      <c r="AL64" s="46">
        <f t="shared" si="67"/>
        <v>-775473100.92327344</v>
      </c>
      <c r="AM64" s="46">
        <f t="shared" si="67"/>
        <v>-795568593.31745338</v>
      </c>
      <c r="AN64" s="46">
        <f t="shared" si="67"/>
        <v>-815664085.71163332</v>
      </c>
      <c r="AO64" s="46">
        <f t="shared" si="67"/>
        <v>-835759578.10581326</v>
      </c>
      <c r="AP64" s="46">
        <f t="shared" si="67"/>
        <v>-855855070.49999321</v>
      </c>
      <c r="AQ64" s="188">
        <f t="shared" si="67"/>
        <v>-875950562.89417315</v>
      </c>
      <c r="AR64" s="46">
        <f t="shared" si="67"/>
        <v>-896046055.28835309</v>
      </c>
      <c r="AS64" s="46">
        <f t="shared" si="67"/>
        <v>-931682797.68253303</v>
      </c>
    </row>
    <row r="65" spans="2:46" x14ac:dyDescent="0.2">
      <c r="B65" s="61"/>
    </row>
    <row r="66" spans="2:46" hidden="1" x14ac:dyDescent="0.2">
      <c r="B66" s="167" t="s">
        <v>266</v>
      </c>
      <c r="C66" s="168"/>
      <c r="D66" s="342"/>
      <c r="E66" s="168"/>
      <c r="F66" s="168"/>
      <c r="G66" s="168"/>
      <c r="H66" s="168"/>
      <c r="I66" s="342"/>
      <c r="J66" s="168"/>
      <c r="K66" s="168"/>
      <c r="L66" s="168"/>
      <c r="M66" s="168"/>
      <c r="N66" s="275"/>
      <c r="O66" s="275"/>
      <c r="P66" s="275"/>
      <c r="Q66" s="275"/>
      <c r="R66" s="275"/>
      <c r="S66" s="292"/>
      <c r="T66" s="275"/>
      <c r="U66" s="283"/>
      <c r="V66" s="275"/>
      <c r="W66" s="275"/>
      <c r="X66" s="275"/>
      <c r="Y66" s="275"/>
      <c r="Z66" s="275"/>
      <c r="AA66" s="275"/>
      <c r="AB66" s="275"/>
      <c r="AC66" s="275"/>
      <c r="AD66" s="275"/>
      <c r="AE66" s="292"/>
      <c r="AF66" s="275"/>
      <c r="AG66" s="283"/>
      <c r="AH66" s="275"/>
      <c r="AI66" s="275"/>
      <c r="AJ66" s="275"/>
      <c r="AK66" s="275"/>
      <c r="AL66" s="275"/>
      <c r="AM66" s="275"/>
      <c r="AN66" s="275"/>
      <c r="AO66" s="275"/>
      <c r="AP66" s="275"/>
      <c r="AQ66" s="292"/>
      <c r="AR66" s="275"/>
      <c r="AS66" s="283"/>
    </row>
    <row r="67" spans="2:46" hidden="1" x14ac:dyDescent="0.2">
      <c r="B67" s="178" t="s">
        <v>259</v>
      </c>
      <c r="C67" s="158"/>
      <c r="D67" s="293">
        <v>0</v>
      </c>
      <c r="E67" s="180">
        <v>0</v>
      </c>
      <c r="F67" s="180">
        <v>0</v>
      </c>
      <c r="G67" s="180">
        <v>0</v>
      </c>
      <c r="H67" s="180">
        <v>0</v>
      </c>
      <c r="I67" s="293">
        <v>0</v>
      </c>
      <c r="J67" s="180">
        <v>0</v>
      </c>
      <c r="K67" s="180">
        <v>0</v>
      </c>
      <c r="L67" s="180">
        <v>0</v>
      </c>
      <c r="M67" s="180">
        <v>0</v>
      </c>
      <c r="N67" s="180">
        <v>0</v>
      </c>
      <c r="O67" s="180">
        <v>0</v>
      </c>
      <c r="P67" s="180">
        <v>0</v>
      </c>
      <c r="Q67" s="180">
        <v>0</v>
      </c>
      <c r="R67" s="180">
        <v>0</v>
      </c>
      <c r="S67" s="293">
        <v>0</v>
      </c>
      <c r="T67" s="180">
        <v>0</v>
      </c>
      <c r="U67" s="180">
        <v>0</v>
      </c>
      <c r="V67" s="180">
        <v>0</v>
      </c>
      <c r="W67" s="180">
        <v>0</v>
      </c>
      <c r="X67" s="180">
        <v>0</v>
      </c>
      <c r="Y67" s="180">
        <v>0</v>
      </c>
      <c r="Z67" s="180">
        <v>0</v>
      </c>
      <c r="AA67" s="180">
        <v>0</v>
      </c>
      <c r="AB67" s="180">
        <v>0</v>
      </c>
      <c r="AC67" s="180">
        <v>0</v>
      </c>
      <c r="AD67" s="180">
        <v>0</v>
      </c>
      <c r="AE67" s="293">
        <v>0</v>
      </c>
      <c r="AF67" s="180">
        <v>0</v>
      </c>
      <c r="AG67" s="180">
        <v>0</v>
      </c>
      <c r="AH67" s="180">
        <v>0</v>
      </c>
      <c r="AI67" s="180">
        <v>0</v>
      </c>
      <c r="AJ67" s="180">
        <v>0</v>
      </c>
      <c r="AK67" s="180">
        <v>0</v>
      </c>
      <c r="AL67" s="180">
        <v>0</v>
      </c>
      <c r="AM67" s="180">
        <v>0</v>
      </c>
      <c r="AN67" s="180">
        <v>0</v>
      </c>
      <c r="AO67" s="180">
        <v>0</v>
      </c>
      <c r="AP67" s="180">
        <v>0</v>
      </c>
      <c r="AQ67" s="293">
        <v>0</v>
      </c>
      <c r="AR67" s="180">
        <v>0</v>
      </c>
      <c r="AS67" s="180">
        <v>0</v>
      </c>
    </row>
    <row r="68" spans="2:46" hidden="1" x14ac:dyDescent="0.2">
      <c r="B68" s="161"/>
    </row>
    <row r="69" spans="2:46" hidden="1" x14ac:dyDescent="0.2">
      <c r="B69" s="161" t="s">
        <v>263</v>
      </c>
      <c r="D69" s="268" t="e">
        <f>(D67*D63)+#REF!</f>
        <v>#REF!</v>
      </c>
      <c r="E69" s="152" t="e">
        <f>(E67*E63)+#REF!</f>
        <v>#REF!</v>
      </c>
      <c r="F69" s="152" t="e">
        <f>(F67*F63)+#REF!</f>
        <v>#REF!</v>
      </c>
      <c r="G69" s="152" t="e">
        <f>(G67*G63)+#REF!</f>
        <v>#REF!</v>
      </c>
      <c r="H69" s="152" t="e">
        <f>(H67*H63)+#REF!</f>
        <v>#REF!</v>
      </c>
      <c r="I69" s="268" t="e">
        <f>(I67*I63)+#REF!</f>
        <v>#REF!</v>
      </c>
      <c r="J69" s="152" t="e">
        <f>(J67*J63)+#REF!</f>
        <v>#REF!</v>
      </c>
      <c r="K69" s="152" t="e">
        <f>(K67*K63)+#REF!</f>
        <v>#REF!</v>
      </c>
      <c r="L69" s="152" t="e">
        <f>(L67*L63)+#REF!</f>
        <v>#REF!</v>
      </c>
      <c r="M69" s="152" t="e">
        <f>(M67*M63)+#REF!</f>
        <v>#REF!</v>
      </c>
      <c r="N69" s="152" t="e">
        <f>(N67*N63)+#REF!</f>
        <v>#REF!</v>
      </c>
      <c r="O69" s="152" t="e">
        <f>(O67*O63)+#REF!</f>
        <v>#REF!</v>
      </c>
      <c r="P69" s="152" t="e">
        <f>(P67*P63)+#REF!</f>
        <v>#REF!</v>
      </c>
      <c r="Q69" s="152" t="e">
        <f>(Q67*Q63)+#REF!</f>
        <v>#REF!</v>
      </c>
      <c r="R69" s="152" t="e">
        <f>(R67*R63)+#REF!</f>
        <v>#REF!</v>
      </c>
      <c r="S69" s="268" t="e">
        <f>(S67*S63)+#REF!</f>
        <v>#REF!</v>
      </c>
      <c r="T69" s="152" t="e">
        <f>(T67*T63)+#REF!</f>
        <v>#REF!</v>
      </c>
      <c r="U69" s="152" t="e">
        <f>(U67*U63)+#REF!</f>
        <v>#REF!</v>
      </c>
      <c r="V69" s="152" t="e">
        <f>(V67*V63)+#REF!</f>
        <v>#REF!</v>
      </c>
      <c r="W69" s="152" t="e">
        <f>(W67*W63)+#REF!</f>
        <v>#REF!</v>
      </c>
      <c r="X69" s="152" t="e">
        <f>(X67*X63)+#REF!</f>
        <v>#REF!</v>
      </c>
      <c r="Y69" s="152" t="e">
        <f>(Y67*Y63)+#REF!</f>
        <v>#REF!</v>
      </c>
      <c r="Z69" s="152" t="e">
        <f>(Z67*Z63)+#REF!</f>
        <v>#REF!</v>
      </c>
      <c r="AA69" s="152" t="e">
        <f>(AA67*AA63)+#REF!</f>
        <v>#REF!</v>
      </c>
      <c r="AB69" s="152" t="e">
        <f>(AB67*AB63)+#REF!</f>
        <v>#REF!</v>
      </c>
      <c r="AC69" s="152" t="e">
        <f>(AC67*AC63)+#REF!</f>
        <v>#REF!</v>
      </c>
      <c r="AD69" s="152" t="e">
        <f>(AD67*AD63)+#REF!</f>
        <v>#REF!</v>
      </c>
      <c r="AE69" s="268" t="e">
        <f>(AE67*AE63)+#REF!</f>
        <v>#REF!</v>
      </c>
      <c r="AF69" s="152" t="e">
        <f>(AF67*AF63)+#REF!</f>
        <v>#REF!</v>
      </c>
      <c r="AG69" s="152" t="e">
        <f>(AG67*AG63)+#REF!</f>
        <v>#REF!</v>
      </c>
      <c r="AH69" s="152" t="e">
        <f>(AH67*AH63)+#REF!</f>
        <v>#REF!</v>
      </c>
      <c r="AI69" s="152" t="e">
        <f>(AI67*AI63)+#REF!</f>
        <v>#REF!</v>
      </c>
      <c r="AJ69" s="152" t="e">
        <f>(AJ67*AJ63)+#REF!</f>
        <v>#REF!</v>
      </c>
      <c r="AK69" s="152" t="e">
        <f>(AK67*AK63)+#REF!</f>
        <v>#REF!</v>
      </c>
      <c r="AL69" s="152" t="e">
        <f>(AL67*AL63)+#REF!</f>
        <v>#REF!</v>
      </c>
      <c r="AM69" s="152" t="e">
        <f>(AM67*AM63)+#REF!</f>
        <v>#REF!</v>
      </c>
      <c r="AN69" s="152" t="e">
        <f>(AN67*AN63)+#REF!</f>
        <v>#REF!</v>
      </c>
      <c r="AO69" s="152" t="e">
        <f>(AO67*AO63)+#REF!</f>
        <v>#REF!</v>
      </c>
      <c r="AP69" s="152" t="e">
        <f>(AP67*AP63)+#REF!</f>
        <v>#REF!</v>
      </c>
      <c r="AQ69" s="268" t="e">
        <f>(AQ67*AQ63)+#REF!</f>
        <v>#REF!</v>
      </c>
      <c r="AR69" s="152" t="e">
        <f>(AR67*AR63)+#REF!</f>
        <v>#REF!</v>
      </c>
      <c r="AS69" s="152" t="e">
        <f>(AS67*AS63)+#REF!</f>
        <v>#REF!</v>
      </c>
    </row>
    <row r="70" spans="2:46" hidden="1" x14ac:dyDescent="0.2">
      <c r="B70" s="161" t="s">
        <v>214</v>
      </c>
      <c r="D70" s="188" t="e">
        <f>D69</f>
        <v>#REF!</v>
      </c>
      <c r="E70" s="46" t="e">
        <f t="shared" ref="E70:P70" si="68">D70+E69</f>
        <v>#REF!</v>
      </c>
      <c r="F70" s="46" t="e">
        <f t="shared" si="68"/>
        <v>#REF!</v>
      </c>
      <c r="G70" s="46" t="e">
        <f t="shared" si="68"/>
        <v>#REF!</v>
      </c>
      <c r="H70" s="46" t="e">
        <f t="shared" si="68"/>
        <v>#REF!</v>
      </c>
      <c r="I70" s="188" t="e">
        <f t="shared" si="68"/>
        <v>#REF!</v>
      </c>
      <c r="J70" s="46" t="e">
        <f t="shared" si="68"/>
        <v>#REF!</v>
      </c>
      <c r="K70" s="46" t="e">
        <f t="shared" si="68"/>
        <v>#REF!</v>
      </c>
      <c r="L70" s="46" t="e">
        <f t="shared" si="68"/>
        <v>#REF!</v>
      </c>
      <c r="M70" s="46" t="e">
        <f t="shared" si="68"/>
        <v>#REF!</v>
      </c>
      <c r="N70" s="46" t="e">
        <f t="shared" si="68"/>
        <v>#REF!</v>
      </c>
      <c r="O70" s="46" t="e">
        <f t="shared" si="68"/>
        <v>#REF!</v>
      </c>
      <c r="P70" s="46" t="e">
        <f t="shared" si="68"/>
        <v>#REF!</v>
      </c>
      <c r="Q70" s="46" t="e">
        <f>P70+Q69</f>
        <v>#REF!</v>
      </c>
      <c r="R70" s="46" t="e">
        <f t="shared" ref="R70:AR70" si="69">Q70+R69</f>
        <v>#REF!</v>
      </c>
      <c r="S70" s="188" t="e">
        <f t="shared" si="69"/>
        <v>#REF!</v>
      </c>
      <c r="T70" s="46" t="e">
        <f t="shared" si="69"/>
        <v>#REF!</v>
      </c>
      <c r="U70" s="46" t="e">
        <f t="shared" si="69"/>
        <v>#REF!</v>
      </c>
      <c r="V70" s="46" t="e">
        <f t="shared" si="69"/>
        <v>#REF!</v>
      </c>
      <c r="W70" s="46" t="e">
        <f t="shared" si="69"/>
        <v>#REF!</v>
      </c>
      <c r="X70" s="46" t="e">
        <f t="shared" si="69"/>
        <v>#REF!</v>
      </c>
      <c r="Y70" s="46" t="e">
        <f t="shared" si="69"/>
        <v>#REF!</v>
      </c>
      <c r="Z70" s="46" t="e">
        <f t="shared" si="69"/>
        <v>#REF!</v>
      </c>
      <c r="AA70" s="46" t="e">
        <f t="shared" si="69"/>
        <v>#REF!</v>
      </c>
      <c r="AB70" s="46" t="e">
        <f t="shared" si="69"/>
        <v>#REF!</v>
      </c>
      <c r="AC70" s="46" t="e">
        <f t="shared" si="69"/>
        <v>#REF!</v>
      </c>
      <c r="AD70" s="46" t="e">
        <f t="shared" si="69"/>
        <v>#REF!</v>
      </c>
      <c r="AE70" s="188" t="e">
        <f t="shared" si="69"/>
        <v>#REF!</v>
      </c>
      <c r="AF70" s="46" t="e">
        <f t="shared" si="69"/>
        <v>#REF!</v>
      </c>
      <c r="AG70" s="304">
        <v>0</v>
      </c>
      <c r="AH70" s="46" t="e">
        <f t="shared" si="69"/>
        <v>#REF!</v>
      </c>
      <c r="AI70" s="46" t="e">
        <f t="shared" si="69"/>
        <v>#REF!</v>
      </c>
      <c r="AJ70" s="46" t="e">
        <f t="shared" si="69"/>
        <v>#REF!</v>
      </c>
      <c r="AK70" s="46" t="e">
        <f t="shared" si="69"/>
        <v>#REF!</v>
      </c>
      <c r="AL70" s="46" t="e">
        <f t="shared" si="69"/>
        <v>#REF!</v>
      </c>
      <c r="AM70" s="46" t="e">
        <f t="shared" si="69"/>
        <v>#REF!</v>
      </c>
      <c r="AN70" s="46" t="e">
        <f t="shared" si="69"/>
        <v>#REF!</v>
      </c>
      <c r="AO70" s="46" t="e">
        <f t="shared" si="69"/>
        <v>#REF!</v>
      </c>
      <c r="AP70" s="46" t="e">
        <f t="shared" si="69"/>
        <v>#REF!</v>
      </c>
      <c r="AQ70" s="188" t="e">
        <f t="shared" si="69"/>
        <v>#REF!</v>
      </c>
      <c r="AR70" s="46" t="e">
        <f t="shared" si="69"/>
        <v>#REF!</v>
      </c>
      <c r="AS70" s="46" t="e">
        <f>AR70+AS69</f>
        <v>#REF!</v>
      </c>
    </row>
    <row r="71" spans="2:46" hidden="1" x14ac:dyDescent="0.2">
      <c r="B71" s="161" t="s">
        <v>213</v>
      </c>
      <c r="C71" s="46">
        <f>SUM(D71:AT71)</f>
        <v>0</v>
      </c>
      <c r="D71" s="188"/>
      <c r="E71" s="46"/>
      <c r="F71" s="46"/>
      <c r="G71" s="46"/>
      <c r="H71" s="46"/>
      <c r="I71" s="188"/>
      <c r="J71" s="46"/>
      <c r="K71" s="46"/>
      <c r="L71" s="46"/>
      <c r="M71" s="46"/>
      <c r="N71" s="46"/>
      <c r="O71" s="46"/>
      <c r="P71" s="46"/>
      <c r="Q71" s="46"/>
      <c r="R71" s="46"/>
      <c r="S71" s="188"/>
      <c r="T71" s="46"/>
      <c r="U71" s="46"/>
      <c r="V71" s="46"/>
      <c r="W71" s="46"/>
      <c r="X71" s="46"/>
      <c r="Y71" s="46"/>
      <c r="Z71" s="46"/>
      <c r="AA71" s="46"/>
      <c r="AB71" s="46"/>
      <c r="AC71" s="46"/>
      <c r="AD71" s="46"/>
      <c r="AE71" s="188"/>
      <c r="AF71" s="46"/>
      <c r="AG71" s="304">
        <v>0</v>
      </c>
      <c r="AH71" s="46"/>
      <c r="AI71" s="46"/>
      <c r="AJ71" s="46"/>
      <c r="AK71" s="46"/>
      <c r="AL71" s="46"/>
      <c r="AM71" s="46"/>
      <c r="AN71" s="46"/>
      <c r="AO71" s="46"/>
      <c r="AP71" s="46"/>
      <c r="AQ71" s="188"/>
      <c r="AR71" s="46"/>
      <c r="AS71" s="46"/>
    </row>
    <row r="72" spans="2:46" hidden="1" x14ac:dyDescent="0.2">
      <c r="B72" s="178" t="s">
        <v>264</v>
      </c>
      <c r="C72" s="158"/>
      <c r="D72" s="294">
        <f t="shared" ref="D72:I72" si="70">IFERROR(0,D70/D58)</f>
        <v>0</v>
      </c>
      <c r="E72" s="123">
        <f t="shared" si="70"/>
        <v>0</v>
      </c>
      <c r="F72" s="123">
        <f t="shared" si="70"/>
        <v>0</v>
      </c>
      <c r="G72" s="123">
        <f t="shared" si="70"/>
        <v>0</v>
      </c>
      <c r="H72" s="123">
        <f t="shared" si="70"/>
        <v>0</v>
      </c>
      <c r="I72" s="294">
        <f t="shared" si="70"/>
        <v>0</v>
      </c>
      <c r="J72" s="123" t="e">
        <f t="shared" ref="J72:AI72" si="71">J70/J58</f>
        <v>#REF!</v>
      </c>
      <c r="K72" s="123" t="e">
        <f t="shared" si="71"/>
        <v>#REF!</v>
      </c>
      <c r="L72" s="123" t="e">
        <f t="shared" si="71"/>
        <v>#REF!</v>
      </c>
      <c r="M72" s="123" t="e">
        <f t="shared" si="71"/>
        <v>#REF!</v>
      </c>
      <c r="N72" s="123" t="e">
        <f t="shared" si="71"/>
        <v>#REF!</v>
      </c>
      <c r="O72" s="123" t="e">
        <f t="shared" si="71"/>
        <v>#REF!</v>
      </c>
      <c r="P72" s="123" t="e">
        <f t="shared" si="71"/>
        <v>#REF!</v>
      </c>
      <c r="Q72" s="123" t="e">
        <f t="shared" si="71"/>
        <v>#REF!</v>
      </c>
      <c r="R72" s="123" t="e">
        <f t="shared" si="71"/>
        <v>#REF!</v>
      </c>
      <c r="S72" s="294" t="e">
        <f t="shared" si="71"/>
        <v>#REF!</v>
      </c>
      <c r="T72" s="123" t="e">
        <f t="shared" si="71"/>
        <v>#REF!</v>
      </c>
      <c r="U72" s="123" t="e">
        <f t="shared" si="71"/>
        <v>#REF!</v>
      </c>
      <c r="V72" s="123" t="e">
        <f t="shared" si="71"/>
        <v>#REF!</v>
      </c>
      <c r="W72" s="123" t="e">
        <f t="shared" si="71"/>
        <v>#REF!</v>
      </c>
      <c r="X72" s="123" t="e">
        <f t="shared" si="71"/>
        <v>#REF!</v>
      </c>
      <c r="Y72" s="123" t="e">
        <f t="shared" si="71"/>
        <v>#REF!</v>
      </c>
      <c r="Z72" s="123" t="e">
        <f t="shared" si="71"/>
        <v>#REF!</v>
      </c>
      <c r="AA72" s="123" t="e">
        <f t="shared" si="71"/>
        <v>#REF!</v>
      </c>
      <c r="AB72" s="123" t="e">
        <f t="shared" si="71"/>
        <v>#REF!</v>
      </c>
      <c r="AC72" s="123" t="e">
        <f t="shared" si="71"/>
        <v>#REF!</v>
      </c>
      <c r="AD72" s="123" t="e">
        <f t="shared" si="71"/>
        <v>#REF!</v>
      </c>
      <c r="AE72" s="294" t="e">
        <f t="shared" si="71"/>
        <v>#REF!</v>
      </c>
      <c r="AF72" s="123" t="e">
        <f t="shared" si="71"/>
        <v>#REF!</v>
      </c>
      <c r="AG72" s="123">
        <f t="shared" si="71"/>
        <v>0</v>
      </c>
      <c r="AH72" s="123" t="e">
        <f t="shared" si="71"/>
        <v>#REF!</v>
      </c>
      <c r="AI72" s="123" t="e">
        <f t="shared" si="71"/>
        <v>#REF!</v>
      </c>
      <c r="AJ72" s="123" t="e">
        <f t="shared" ref="AJ72:AS72" si="72">AJ70/AJ58</f>
        <v>#REF!</v>
      </c>
      <c r="AK72" s="123" t="e">
        <f t="shared" si="72"/>
        <v>#REF!</v>
      </c>
      <c r="AL72" s="123" t="e">
        <f t="shared" si="72"/>
        <v>#REF!</v>
      </c>
      <c r="AM72" s="123" t="e">
        <f t="shared" si="72"/>
        <v>#REF!</v>
      </c>
      <c r="AN72" s="123" t="e">
        <f t="shared" si="72"/>
        <v>#REF!</v>
      </c>
      <c r="AO72" s="123" t="e">
        <f t="shared" si="72"/>
        <v>#REF!</v>
      </c>
      <c r="AP72" s="123" t="e">
        <f t="shared" si="72"/>
        <v>#REF!</v>
      </c>
      <c r="AQ72" s="294" t="e">
        <f t="shared" si="72"/>
        <v>#REF!</v>
      </c>
      <c r="AR72" s="123" t="e">
        <f t="shared" si="72"/>
        <v>#REF!</v>
      </c>
      <c r="AS72" s="123" t="e">
        <f t="shared" si="72"/>
        <v>#REF!</v>
      </c>
    </row>
    <row r="73" spans="2:46" hidden="1" x14ac:dyDescent="0.2">
      <c r="B73" s="178" t="s">
        <v>265</v>
      </c>
      <c r="C73" s="158"/>
      <c r="D73" s="294" t="e">
        <f t="shared" ref="D73:O73" si="73">D70/$C$57</f>
        <v>#REF!</v>
      </c>
      <c r="E73" s="123" t="e">
        <f t="shared" si="73"/>
        <v>#REF!</v>
      </c>
      <c r="F73" s="123" t="e">
        <f t="shared" si="73"/>
        <v>#REF!</v>
      </c>
      <c r="G73" s="123" t="e">
        <f t="shared" si="73"/>
        <v>#REF!</v>
      </c>
      <c r="H73" s="123" t="e">
        <f t="shared" si="73"/>
        <v>#REF!</v>
      </c>
      <c r="I73" s="294" t="e">
        <f t="shared" si="73"/>
        <v>#REF!</v>
      </c>
      <c r="J73" s="123" t="e">
        <f t="shared" si="73"/>
        <v>#REF!</v>
      </c>
      <c r="K73" s="123" t="e">
        <f t="shared" si="73"/>
        <v>#REF!</v>
      </c>
      <c r="L73" s="123" t="e">
        <f t="shared" si="73"/>
        <v>#REF!</v>
      </c>
      <c r="M73" s="123" t="e">
        <f t="shared" si="73"/>
        <v>#REF!</v>
      </c>
      <c r="N73" s="123" t="e">
        <f t="shared" si="73"/>
        <v>#REF!</v>
      </c>
      <c r="O73" s="123" t="e">
        <f t="shared" si="73"/>
        <v>#REF!</v>
      </c>
      <c r="P73" s="123" t="e">
        <f>P70/$C$57</f>
        <v>#REF!</v>
      </c>
      <c r="Q73" s="123" t="e">
        <f t="shared" ref="Q73:AS73" si="74">Q70/$C$57</f>
        <v>#REF!</v>
      </c>
      <c r="R73" s="123" t="e">
        <f t="shared" si="74"/>
        <v>#REF!</v>
      </c>
      <c r="S73" s="294" t="e">
        <f t="shared" si="74"/>
        <v>#REF!</v>
      </c>
      <c r="T73" s="123" t="e">
        <f t="shared" si="74"/>
        <v>#REF!</v>
      </c>
      <c r="U73" s="123" t="e">
        <f t="shared" si="74"/>
        <v>#REF!</v>
      </c>
      <c r="V73" s="123" t="e">
        <f t="shared" si="74"/>
        <v>#REF!</v>
      </c>
      <c r="W73" s="123" t="e">
        <f t="shared" si="74"/>
        <v>#REF!</v>
      </c>
      <c r="X73" s="123" t="e">
        <f t="shared" si="74"/>
        <v>#REF!</v>
      </c>
      <c r="Y73" s="123" t="e">
        <f t="shared" si="74"/>
        <v>#REF!</v>
      </c>
      <c r="Z73" s="123" t="e">
        <f t="shared" si="74"/>
        <v>#REF!</v>
      </c>
      <c r="AA73" s="123" t="e">
        <f t="shared" si="74"/>
        <v>#REF!</v>
      </c>
      <c r="AB73" s="123" t="e">
        <f t="shared" si="74"/>
        <v>#REF!</v>
      </c>
      <c r="AC73" s="123" t="e">
        <f t="shared" si="74"/>
        <v>#REF!</v>
      </c>
      <c r="AD73" s="123" t="e">
        <f t="shared" si="74"/>
        <v>#REF!</v>
      </c>
      <c r="AE73" s="294" t="e">
        <f t="shared" si="74"/>
        <v>#REF!</v>
      </c>
      <c r="AF73" s="123" t="e">
        <f t="shared" si="74"/>
        <v>#REF!</v>
      </c>
      <c r="AG73" s="123">
        <f t="shared" si="74"/>
        <v>0</v>
      </c>
      <c r="AH73" s="123" t="e">
        <f t="shared" si="74"/>
        <v>#REF!</v>
      </c>
      <c r="AI73" s="123" t="e">
        <f t="shared" si="74"/>
        <v>#REF!</v>
      </c>
      <c r="AJ73" s="123" t="e">
        <f t="shared" si="74"/>
        <v>#REF!</v>
      </c>
      <c r="AK73" s="123" t="e">
        <f t="shared" si="74"/>
        <v>#REF!</v>
      </c>
      <c r="AL73" s="123" t="e">
        <f t="shared" si="74"/>
        <v>#REF!</v>
      </c>
      <c r="AM73" s="123" t="e">
        <f t="shared" si="74"/>
        <v>#REF!</v>
      </c>
      <c r="AN73" s="123" t="e">
        <f t="shared" si="74"/>
        <v>#REF!</v>
      </c>
      <c r="AO73" s="123" t="e">
        <f t="shared" si="74"/>
        <v>#REF!</v>
      </c>
      <c r="AP73" s="123" t="e">
        <f t="shared" si="74"/>
        <v>#REF!</v>
      </c>
      <c r="AQ73" s="294" t="e">
        <f t="shared" si="74"/>
        <v>#REF!</v>
      </c>
      <c r="AR73" s="123" t="e">
        <f t="shared" si="74"/>
        <v>#REF!</v>
      </c>
      <c r="AS73" s="123" t="e">
        <f t="shared" si="74"/>
        <v>#REF!</v>
      </c>
    </row>
    <row r="74" spans="2:46" hidden="1" x14ac:dyDescent="0.2">
      <c r="B74" s="161"/>
    </row>
    <row r="75" spans="2:46" hidden="1" x14ac:dyDescent="0.2">
      <c r="B75" s="161" t="s">
        <v>276</v>
      </c>
      <c r="C75" s="333">
        <v>0</v>
      </c>
      <c r="D75" s="268">
        <f t="shared" ref="D75:AI75" si="75">C70*$C$75/12</f>
        <v>0</v>
      </c>
      <c r="E75" s="152" t="e">
        <f t="shared" si="75"/>
        <v>#REF!</v>
      </c>
      <c r="F75" s="152" t="e">
        <f t="shared" si="75"/>
        <v>#REF!</v>
      </c>
      <c r="G75" s="152" t="e">
        <f t="shared" si="75"/>
        <v>#REF!</v>
      </c>
      <c r="H75" s="152" t="e">
        <f t="shared" si="75"/>
        <v>#REF!</v>
      </c>
      <c r="I75" s="268" t="e">
        <f t="shared" si="75"/>
        <v>#REF!</v>
      </c>
      <c r="J75" s="152" t="e">
        <f t="shared" si="75"/>
        <v>#REF!</v>
      </c>
      <c r="K75" s="152" t="e">
        <f t="shared" si="75"/>
        <v>#REF!</v>
      </c>
      <c r="L75" s="152" t="e">
        <f t="shared" si="75"/>
        <v>#REF!</v>
      </c>
      <c r="M75" s="152" t="e">
        <f t="shared" si="75"/>
        <v>#REF!</v>
      </c>
      <c r="N75" s="152" t="e">
        <f t="shared" si="75"/>
        <v>#REF!</v>
      </c>
      <c r="O75" s="152" t="e">
        <f t="shared" si="75"/>
        <v>#REF!</v>
      </c>
      <c r="P75" s="46" t="e">
        <f t="shared" si="75"/>
        <v>#REF!</v>
      </c>
      <c r="Q75" s="46" t="e">
        <f t="shared" si="75"/>
        <v>#REF!</v>
      </c>
      <c r="R75" s="46" t="e">
        <f t="shared" si="75"/>
        <v>#REF!</v>
      </c>
      <c r="S75" s="188" t="e">
        <f t="shared" si="75"/>
        <v>#REF!</v>
      </c>
      <c r="T75" s="46" t="e">
        <f t="shared" si="75"/>
        <v>#REF!</v>
      </c>
      <c r="U75" s="46" t="e">
        <f t="shared" si="75"/>
        <v>#REF!</v>
      </c>
      <c r="V75" s="46" t="e">
        <f t="shared" si="75"/>
        <v>#REF!</v>
      </c>
      <c r="W75" s="46" t="e">
        <f t="shared" si="75"/>
        <v>#REF!</v>
      </c>
      <c r="X75" s="46" t="e">
        <f t="shared" si="75"/>
        <v>#REF!</v>
      </c>
      <c r="Y75" s="46" t="e">
        <f t="shared" si="75"/>
        <v>#REF!</v>
      </c>
      <c r="Z75" s="46" t="e">
        <f t="shared" si="75"/>
        <v>#REF!</v>
      </c>
      <c r="AA75" s="46" t="e">
        <f t="shared" si="75"/>
        <v>#REF!</v>
      </c>
      <c r="AB75" s="46" t="e">
        <f t="shared" si="75"/>
        <v>#REF!</v>
      </c>
      <c r="AC75" s="46" t="e">
        <f t="shared" si="75"/>
        <v>#REF!</v>
      </c>
      <c r="AD75" s="46" t="e">
        <f t="shared" si="75"/>
        <v>#REF!</v>
      </c>
      <c r="AE75" s="188" t="e">
        <f t="shared" si="75"/>
        <v>#REF!</v>
      </c>
      <c r="AF75" s="46" t="e">
        <f t="shared" si="75"/>
        <v>#REF!</v>
      </c>
      <c r="AG75" s="46" t="e">
        <f t="shared" si="75"/>
        <v>#REF!</v>
      </c>
      <c r="AH75" s="46">
        <f t="shared" si="75"/>
        <v>0</v>
      </c>
      <c r="AI75" s="46" t="e">
        <f t="shared" si="75"/>
        <v>#REF!</v>
      </c>
      <c r="AJ75" s="46" t="e">
        <f t="shared" ref="AJ75:AS75" si="76">AI70*$C$75/12</f>
        <v>#REF!</v>
      </c>
      <c r="AK75" s="46" t="e">
        <f t="shared" si="76"/>
        <v>#REF!</v>
      </c>
      <c r="AL75" s="46" t="e">
        <f t="shared" si="76"/>
        <v>#REF!</v>
      </c>
      <c r="AM75" s="46" t="e">
        <f t="shared" si="76"/>
        <v>#REF!</v>
      </c>
      <c r="AN75" s="46" t="e">
        <f t="shared" si="76"/>
        <v>#REF!</v>
      </c>
      <c r="AO75" s="46" t="e">
        <f t="shared" si="76"/>
        <v>#REF!</v>
      </c>
      <c r="AP75" s="46" t="e">
        <f t="shared" si="76"/>
        <v>#REF!</v>
      </c>
      <c r="AQ75" s="188" t="e">
        <f t="shared" si="76"/>
        <v>#REF!</v>
      </c>
      <c r="AR75" s="46" t="e">
        <f t="shared" si="76"/>
        <v>#REF!</v>
      </c>
      <c r="AS75" s="46" t="e">
        <f t="shared" si="76"/>
        <v>#REF!</v>
      </c>
      <c r="AT75" s="46" t="e">
        <f>AS70*$C$75/12</f>
        <v>#REF!</v>
      </c>
    </row>
    <row r="76" spans="2:46" hidden="1" x14ac:dyDescent="0.2">
      <c r="B76" s="80" t="s">
        <v>277</v>
      </c>
      <c r="C76" s="334">
        <v>0</v>
      </c>
      <c r="D76" s="269">
        <f t="shared" ref="D76:AI76" si="77">C70*$C$76/12</f>
        <v>0</v>
      </c>
      <c r="E76" s="155" t="e">
        <f t="shared" si="77"/>
        <v>#REF!</v>
      </c>
      <c r="F76" s="155" t="e">
        <f t="shared" si="77"/>
        <v>#REF!</v>
      </c>
      <c r="G76" s="155" t="e">
        <f t="shared" si="77"/>
        <v>#REF!</v>
      </c>
      <c r="H76" s="155" t="e">
        <f t="shared" si="77"/>
        <v>#REF!</v>
      </c>
      <c r="I76" s="269" t="e">
        <f t="shared" si="77"/>
        <v>#REF!</v>
      </c>
      <c r="J76" s="155" t="e">
        <f t="shared" si="77"/>
        <v>#REF!</v>
      </c>
      <c r="K76" s="155" t="e">
        <f t="shared" si="77"/>
        <v>#REF!</v>
      </c>
      <c r="L76" s="155" t="e">
        <f t="shared" si="77"/>
        <v>#REF!</v>
      </c>
      <c r="M76" s="155" t="e">
        <f t="shared" si="77"/>
        <v>#REF!</v>
      </c>
      <c r="N76" s="155" t="e">
        <f t="shared" si="77"/>
        <v>#REF!</v>
      </c>
      <c r="O76" s="155" t="e">
        <f t="shared" si="77"/>
        <v>#REF!</v>
      </c>
      <c r="P76" s="64" t="e">
        <f t="shared" si="77"/>
        <v>#REF!</v>
      </c>
      <c r="Q76" s="64" t="e">
        <f t="shared" si="77"/>
        <v>#REF!</v>
      </c>
      <c r="R76" s="64" t="e">
        <f t="shared" si="77"/>
        <v>#REF!</v>
      </c>
      <c r="S76" s="295" t="e">
        <f t="shared" si="77"/>
        <v>#REF!</v>
      </c>
      <c r="T76" s="64" t="e">
        <f t="shared" si="77"/>
        <v>#REF!</v>
      </c>
      <c r="U76" s="46" t="e">
        <f t="shared" si="77"/>
        <v>#REF!</v>
      </c>
      <c r="V76" s="64" t="e">
        <f t="shared" si="77"/>
        <v>#REF!</v>
      </c>
      <c r="W76" s="64" t="e">
        <f t="shared" si="77"/>
        <v>#REF!</v>
      </c>
      <c r="X76" s="64" t="e">
        <f t="shared" si="77"/>
        <v>#REF!</v>
      </c>
      <c r="Y76" s="64" t="e">
        <f t="shared" si="77"/>
        <v>#REF!</v>
      </c>
      <c r="Z76" s="64" t="e">
        <f t="shared" si="77"/>
        <v>#REF!</v>
      </c>
      <c r="AA76" s="64" t="e">
        <f t="shared" si="77"/>
        <v>#REF!</v>
      </c>
      <c r="AB76" s="64" t="e">
        <f t="shared" si="77"/>
        <v>#REF!</v>
      </c>
      <c r="AC76" s="64" t="e">
        <f t="shared" si="77"/>
        <v>#REF!</v>
      </c>
      <c r="AD76" s="64" t="e">
        <f t="shared" si="77"/>
        <v>#REF!</v>
      </c>
      <c r="AE76" s="295" t="e">
        <f t="shared" si="77"/>
        <v>#REF!</v>
      </c>
      <c r="AF76" s="64" t="e">
        <f t="shared" si="77"/>
        <v>#REF!</v>
      </c>
      <c r="AG76" s="46" t="e">
        <f t="shared" si="77"/>
        <v>#REF!</v>
      </c>
      <c r="AH76" s="64">
        <f t="shared" si="77"/>
        <v>0</v>
      </c>
      <c r="AI76" s="64" t="e">
        <f t="shared" si="77"/>
        <v>#REF!</v>
      </c>
      <c r="AJ76" s="64" t="e">
        <f t="shared" ref="AJ76:AS76" si="78">AI70*$C$76/12</f>
        <v>#REF!</v>
      </c>
      <c r="AK76" s="64" t="e">
        <f t="shared" si="78"/>
        <v>#REF!</v>
      </c>
      <c r="AL76" s="64" t="e">
        <f t="shared" si="78"/>
        <v>#REF!</v>
      </c>
      <c r="AM76" s="64" t="e">
        <f t="shared" si="78"/>
        <v>#REF!</v>
      </c>
      <c r="AN76" s="64" t="e">
        <f t="shared" si="78"/>
        <v>#REF!</v>
      </c>
      <c r="AO76" s="64" t="e">
        <f t="shared" si="78"/>
        <v>#REF!</v>
      </c>
      <c r="AP76" s="64" t="e">
        <f t="shared" si="78"/>
        <v>#REF!</v>
      </c>
      <c r="AQ76" s="295" t="e">
        <f t="shared" si="78"/>
        <v>#REF!</v>
      </c>
      <c r="AR76" s="64" t="e">
        <f t="shared" si="78"/>
        <v>#REF!</v>
      </c>
      <c r="AS76" s="46" t="e">
        <f t="shared" si="78"/>
        <v>#REF!</v>
      </c>
      <c r="AT76" s="64" t="e">
        <f>AS70*$C$76/12</f>
        <v>#REF!</v>
      </c>
    </row>
    <row r="77" spans="2:46" hidden="1" x14ac:dyDescent="0.2">
      <c r="B77" s="162" t="s">
        <v>220</v>
      </c>
      <c r="D77" s="343">
        <f>SUM(D75:D76)</f>
        <v>0</v>
      </c>
      <c r="E77" s="163" t="e">
        <f t="shared" ref="E77:AS77" si="79">SUM(E75:E76)</f>
        <v>#REF!</v>
      </c>
      <c r="F77" s="163" t="e">
        <f t="shared" si="79"/>
        <v>#REF!</v>
      </c>
      <c r="G77" s="163" t="e">
        <f t="shared" si="79"/>
        <v>#REF!</v>
      </c>
      <c r="H77" s="163" t="e">
        <f t="shared" si="79"/>
        <v>#REF!</v>
      </c>
      <c r="I77" s="343" t="e">
        <f t="shared" si="79"/>
        <v>#REF!</v>
      </c>
      <c r="J77" s="163" t="e">
        <f t="shared" si="79"/>
        <v>#REF!</v>
      </c>
      <c r="K77" s="163" t="e">
        <f t="shared" si="79"/>
        <v>#REF!</v>
      </c>
      <c r="L77" s="163" t="e">
        <f t="shared" si="79"/>
        <v>#REF!</v>
      </c>
      <c r="M77" s="163" t="e">
        <f t="shared" si="79"/>
        <v>#REF!</v>
      </c>
      <c r="N77" s="163" t="e">
        <f t="shared" si="79"/>
        <v>#REF!</v>
      </c>
      <c r="O77" s="163" t="e">
        <f t="shared" si="79"/>
        <v>#REF!</v>
      </c>
      <c r="P77" s="66" t="e">
        <f t="shared" si="79"/>
        <v>#REF!</v>
      </c>
      <c r="Q77" s="66" t="e">
        <f t="shared" si="79"/>
        <v>#REF!</v>
      </c>
      <c r="R77" s="66" t="e">
        <f t="shared" si="79"/>
        <v>#REF!</v>
      </c>
      <c r="S77" s="290" t="e">
        <f t="shared" si="79"/>
        <v>#REF!</v>
      </c>
      <c r="T77" s="66" t="e">
        <f t="shared" si="79"/>
        <v>#REF!</v>
      </c>
      <c r="U77" s="66" t="e">
        <f t="shared" si="79"/>
        <v>#REF!</v>
      </c>
      <c r="V77" s="66" t="e">
        <f t="shared" si="79"/>
        <v>#REF!</v>
      </c>
      <c r="W77" s="66" t="e">
        <f t="shared" si="79"/>
        <v>#REF!</v>
      </c>
      <c r="X77" s="66" t="e">
        <f t="shared" si="79"/>
        <v>#REF!</v>
      </c>
      <c r="Y77" s="66" t="e">
        <f t="shared" si="79"/>
        <v>#REF!</v>
      </c>
      <c r="Z77" s="66" t="e">
        <f t="shared" si="79"/>
        <v>#REF!</v>
      </c>
      <c r="AA77" s="66" t="e">
        <f t="shared" si="79"/>
        <v>#REF!</v>
      </c>
      <c r="AB77" s="66" t="e">
        <f t="shared" si="79"/>
        <v>#REF!</v>
      </c>
      <c r="AC77" s="66" t="e">
        <f t="shared" si="79"/>
        <v>#REF!</v>
      </c>
      <c r="AD77" s="66" t="e">
        <f t="shared" si="79"/>
        <v>#REF!</v>
      </c>
      <c r="AE77" s="290" t="e">
        <f t="shared" si="79"/>
        <v>#REF!</v>
      </c>
      <c r="AF77" s="66" t="e">
        <f t="shared" si="79"/>
        <v>#REF!</v>
      </c>
      <c r="AG77" s="66" t="e">
        <f t="shared" si="79"/>
        <v>#REF!</v>
      </c>
      <c r="AH77" s="66">
        <f t="shared" si="79"/>
        <v>0</v>
      </c>
      <c r="AI77" s="66" t="e">
        <f t="shared" si="79"/>
        <v>#REF!</v>
      </c>
      <c r="AJ77" s="66" t="e">
        <f t="shared" si="79"/>
        <v>#REF!</v>
      </c>
      <c r="AK77" s="66" t="e">
        <f t="shared" si="79"/>
        <v>#REF!</v>
      </c>
      <c r="AL77" s="66" t="e">
        <f t="shared" si="79"/>
        <v>#REF!</v>
      </c>
      <c r="AM77" s="66" t="e">
        <f t="shared" si="79"/>
        <v>#REF!</v>
      </c>
      <c r="AN77" s="66" t="e">
        <f t="shared" si="79"/>
        <v>#REF!</v>
      </c>
      <c r="AO77" s="66" t="e">
        <f t="shared" si="79"/>
        <v>#REF!</v>
      </c>
      <c r="AP77" s="66" t="e">
        <f t="shared" si="79"/>
        <v>#REF!</v>
      </c>
      <c r="AQ77" s="290" t="e">
        <f t="shared" si="79"/>
        <v>#REF!</v>
      </c>
      <c r="AR77" s="66" t="e">
        <f t="shared" si="79"/>
        <v>#REF!</v>
      </c>
      <c r="AS77" s="66" t="e">
        <f t="shared" si="79"/>
        <v>#REF!</v>
      </c>
      <c r="AT77" s="66" t="e">
        <f>SUM(AT75:AT76)</f>
        <v>#REF!</v>
      </c>
    </row>
    <row r="78" spans="2:46" ht="13.5" hidden="1" thickBot="1" x14ac:dyDescent="0.25">
      <c r="B78" s="164" t="s">
        <v>252</v>
      </c>
      <c r="C78" s="276"/>
      <c r="D78" s="344">
        <f>D77</f>
        <v>0</v>
      </c>
      <c r="E78" s="165" t="e">
        <f>D78+E77</f>
        <v>#REF!</v>
      </c>
      <c r="F78" s="165" t="e">
        <f t="shared" ref="F78:AS78" si="80">E78+F77</f>
        <v>#REF!</v>
      </c>
      <c r="G78" s="165" t="e">
        <f t="shared" si="80"/>
        <v>#REF!</v>
      </c>
      <c r="H78" s="165" t="e">
        <f t="shared" si="80"/>
        <v>#REF!</v>
      </c>
      <c r="I78" s="344" t="e">
        <f t="shared" si="80"/>
        <v>#REF!</v>
      </c>
      <c r="J78" s="165" t="e">
        <f t="shared" si="80"/>
        <v>#REF!</v>
      </c>
      <c r="K78" s="165" t="e">
        <f t="shared" si="80"/>
        <v>#REF!</v>
      </c>
      <c r="L78" s="165" t="e">
        <f t="shared" si="80"/>
        <v>#REF!</v>
      </c>
      <c r="M78" s="165" t="e">
        <f t="shared" si="80"/>
        <v>#REF!</v>
      </c>
      <c r="N78" s="165" t="e">
        <f t="shared" si="80"/>
        <v>#REF!</v>
      </c>
      <c r="O78" s="165" t="e">
        <f t="shared" si="80"/>
        <v>#REF!</v>
      </c>
      <c r="P78" s="166" t="e">
        <f t="shared" si="80"/>
        <v>#REF!</v>
      </c>
      <c r="Q78" s="166" t="e">
        <f t="shared" si="80"/>
        <v>#REF!</v>
      </c>
      <c r="R78" s="166" t="e">
        <f t="shared" si="80"/>
        <v>#REF!</v>
      </c>
      <c r="S78" s="296" t="e">
        <f t="shared" si="80"/>
        <v>#REF!</v>
      </c>
      <c r="T78" s="166" t="e">
        <f t="shared" si="80"/>
        <v>#REF!</v>
      </c>
      <c r="U78" s="66" t="e">
        <f t="shared" si="80"/>
        <v>#REF!</v>
      </c>
      <c r="V78" s="166" t="e">
        <f t="shared" si="80"/>
        <v>#REF!</v>
      </c>
      <c r="W78" s="166" t="e">
        <f t="shared" si="80"/>
        <v>#REF!</v>
      </c>
      <c r="X78" s="166" t="e">
        <f t="shared" si="80"/>
        <v>#REF!</v>
      </c>
      <c r="Y78" s="166" t="e">
        <f t="shared" si="80"/>
        <v>#REF!</v>
      </c>
      <c r="Z78" s="166" t="e">
        <f t="shared" si="80"/>
        <v>#REF!</v>
      </c>
      <c r="AA78" s="166" t="e">
        <f t="shared" si="80"/>
        <v>#REF!</v>
      </c>
      <c r="AB78" s="166" t="e">
        <f t="shared" si="80"/>
        <v>#REF!</v>
      </c>
      <c r="AC78" s="166" t="e">
        <f t="shared" si="80"/>
        <v>#REF!</v>
      </c>
      <c r="AD78" s="166" t="e">
        <f t="shared" si="80"/>
        <v>#REF!</v>
      </c>
      <c r="AE78" s="296" t="e">
        <f t="shared" si="80"/>
        <v>#REF!</v>
      </c>
      <c r="AF78" s="166" t="e">
        <f t="shared" si="80"/>
        <v>#REF!</v>
      </c>
      <c r="AG78" s="66" t="e">
        <f t="shared" si="80"/>
        <v>#REF!</v>
      </c>
      <c r="AH78" s="166" t="e">
        <f t="shared" si="80"/>
        <v>#REF!</v>
      </c>
      <c r="AI78" s="166" t="e">
        <f t="shared" si="80"/>
        <v>#REF!</v>
      </c>
      <c r="AJ78" s="166" t="e">
        <f t="shared" si="80"/>
        <v>#REF!</v>
      </c>
      <c r="AK78" s="166" t="e">
        <f t="shared" si="80"/>
        <v>#REF!</v>
      </c>
      <c r="AL78" s="166" t="e">
        <f t="shared" si="80"/>
        <v>#REF!</v>
      </c>
      <c r="AM78" s="166" t="e">
        <f t="shared" si="80"/>
        <v>#REF!</v>
      </c>
      <c r="AN78" s="166" t="e">
        <f t="shared" si="80"/>
        <v>#REF!</v>
      </c>
      <c r="AO78" s="166" t="e">
        <f t="shared" si="80"/>
        <v>#REF!</v>
      </c>
      <c r="AP78" s="166" t="e">
        <f t="shared" si="80"/>
        <v>#REF!</v>
      </c>
      <c r="AQ78" s="296" t="e">
        <f t="shared" si="80"/>
        <v>#REF!</v>
      </c>
      <c r="AR78" s="166" t="e">
        <f t="shared" si="80"/>
        <v>#REF!</v>
      </c>
      <c r="AS78" s="66" t="e">
        <f t="shared" si="80"/>
        <v>#REF!</v>
      </c>
      <c r="AT78" s="66"/>
    </row>
    <row r="79" spans="2:46" ht="13.5" thickBot="1" x14ac:dyDescent="0.25">
      <c r="B79" s="61"/>
      <c r="D79" s="297"/>
      <c r="E79" s="276"/>
      <c r="F79" s="276"/>
      <c r="G79" s="276"/>
      <c r="H79" s="276"/>
      <c r="I79" s="297"/>
      <c r="J79" s="276"/>
      <c r="K79" s="276"/>
      <c r="L79" s="276"/>
      <c r="M79" s="276"/>
      <c r="N79" s="276"/>
      <c r="O79" s="276"/>
      <c r="P79" s="276"/>
      <c r="Q79" s="276"/>
      <c r="R79" s="276"/>
      <c r="S79" s="297"/>
      <c r="T79" s="276"/>
      <c r="U79" s="276"/>
      <c r="V79" s="276"/>
      <c r="W79" s="276"/>
      <c r="X79" s="276"/>
      <c r="Y79" s="276"/>
      <c r="Z79" s="276"/>
      <c r="AA79" s="276"/>
      <c r="AB79" s="276"/>
      <c r="AC79" s="276"/>
      <c r="AD79" s="276"/>
      <c r="AE79" s="297"/>
      <c r="AF79" s="276"/>
      <c r="AG79" s="276"/>
      <c r="AH79" s="276"/>
      <c r="AI79" s="276"/>
      <c r="AJ79" s="276"/>
      <c r="AK79" s="276"/>
      <c r="AL79" s="276"/>
      <c r="AM79" s="276"/>
      <c r="AN79" s="276"/>
      <c r="AO79" s="276"/>
      <c r="AP79" s="276"/>
      <c r="AQ79" s="297"/>
      <c r="AR79" s="276"/>
      <c r="AS79" s="276"/>
    </row>
    <row r="80" spans="2:46" ht="13.5" thickBot="1" x14ac:dyDescent="0.25">
      <c r="B80" s="128" t="s">
        <v>215</v>
      </c>
      <c r="C80" s="335"/>
      <c r="D80" s="307"/>
      <c r="E80" s="306"/>
      <c r="F80" s="306"/>
      <c r="G80" s="306"/>
      <c r="H80" s="306"/>
      <c r="I80" s="307"/>
      <c r="J80" s="306"/>
      <c r="K80" s="306"/>
      <c r="L80" s="306"/>
      <c r="M80" s="306"/>
      <c r="N80" s="306"/>
      <c r="O80" s="306"/>
      <c r="P80" s="306"/>
      <c r="Q80" s="306"/>
      <c r="R80" s="306"/>
      <c r="S80" s="307"/>
      <c r="T80" s="306"/>
      <c r="U80" s="306"/>
      <c r="V80" s="306"/>
      <c r="W80" s="306"/>
      <c r="X80" s="306"/>
      <c r="Y80" s="306"/>
      <c r="Z80" s="306"/>
      <c r="AA80" s="306"/>
      <c r="AB80" s="306"/>
      <c r="AC80" s="306"/>
      <c r="AD80" s="306"/>
      <c r="AE80" s="307"/>
      <c r="AF80" s="306"/>
      <c r="AG80" s="306"/>
      <c r="AH80" s="306"/>
      <c r="AI80" s="306"/>
      <c r="AJ80" s="306"/>
      <c r="AK80" s="306"/>
      <c r="AL80" s="306"/>
      <c r="AM80" s="306"/>
      <c r="AN80" s="306"/>
      <c r="AO80" s="306"/>
      <c r="AP80" s="306"/>
      <c r="AQ80" s="307"/>
      <c r="AR80" s="306"/>
      <c r="AS80" s="306"/>
    </row>
    <row r="81" spans="2:47" x14ac:dyDescent="0.2">
      <c r="B81" s="178" t="s">
        <v>260</v>
      </c>
      <c r="C81" s="158"/>
      <c r="D81" s="298">
        <f t="shared" ref="D81:AS81" si="81">1-D67</f>
        <v>1</v>
      </c>
      <c r="E81" s="179">
        <f t="shared" si="81"/>
        <v>1</v>
      </c>
      <c r="F81" s="179">
        <f t="shared" si="81"/>
        <v>1</v>
      </c>
      <c r="G81" s="179">
        <f t="shared" si="81"/>
        <v>1</v>
      </c>
      <c r="H81" s="179">
        <f t="shared" si="81"/>
        <v>1</v>
      </c>
      <c r="I81" s="298">
        <f t="shared" si="81"/>
        <v>1</v>
      </c>
      <c r="J81" s="179">
        <f>1-J67</f>
        <v>1</v>
      </c>
      <c r="K81" s="179">
        <f>1-K67</f>
        <v>1</v>
      </c>
      <c r="L81" s="179">
        <f t="shared" si="81"/>
        <v>1</v>
      </c>
      <c r="M81" s="179">
        <f>1-M67</f>
        <v>1</v>
      </c>
      <c r="N81" s="179">
        <f t="shared" si="81"/>
        <v>1</v>
      </c>
      <c r="O81" s="179">
        <f t="shared" si="81"/>
        <v>1</v>
      </c>
      <c r="P81" s="179">
        <f t="shared" si="81"/>
        <v>1</v>
      </c>
      <c r="Q81" s="179">
        <f t="shared" si="81"/>
        <v>1</v>
      </c>
      <c r="R81" s="179">
        <f t="shared" si="81"/>
        <v>1</v>
      </c>
      <c r="S81" s="298">
        <f t="shared" si="81"/>
        <v>1</v>
      </c>
      <c r="T81" s="179">
        <f t="shared" si="81"/>
        <v>1</v>
      </c>
      <c r="U81" s="179">
        <f t="shared" si="81"/>
        <v>1</v>
      </c>
      <c r="V81" s="179">
        <f t="shared" si="81"/>
        <v>1</v>
      </c>
      <c r="W81" s="179">
        <f t="shared" si="81"/>
        <v>1</v>
      </c>
      <c r="X81" s="179">
        <f t="shared" si="81"/>
        <v>1</v>
      </c>
      <c r="Y81" s="179">
        <f t="shared" si="81"/>
        <v>1</v>
      </c>
      <c r="Z81" s="179">
        <f t="shared" si="81"/>
        <v>1</v>
      </c>
      <c r="AA81" s="179">
        <f t="shared" si="81"/>
        <v>1</v>
      </c>
      <c r="AB81" s="179">
        <f t="shared" si="81"/>
        <v>1</v>
      </c>
      <c r="AC81" s="179">
        <f t="shared" si="81"/>
        <v>1</v>
      </c>
      <c r="AD81" s="179">
        <f t="shared" si="81"/>
        <v>1</v>
      </c>
      <c r="AE81" s="298">
        <f t="shared" si="81"/>
        <v>1</v>
      </c>
      <c r="AF81" s="179">
        <f t="shared" si="81"/>
        <v>1</v>
      </c>
      <c r="AG81" s="179">
        <f t="shared" si="81"/>
        <v>1</v>
      </c>
      <c r="AH81" s="179">
        <f t="shared" si="81"/>
        <v>1</v>
      </c>
      <c r="AI81" s="179">
        <f t="shared" si="81"/>
        <v>1</v>
      </c>
      <c r="AJ81" s="179">
        <f t="shared" si="81"/>
        <v>1</v>
      </c>
      <c r="AK81" s="179">
        <f t="shared" si="81"/>
        <v>1</v>
      </c>
      <c r="AL81" s="179">
        <f t="shared" si="81"/>
        <v>1</v>
      </c>
      <c r="AM81" s="179">
        <f t="shared" si="81"/>
        <v>1</v>
      </c>
      <c r="AN81" s="179">
        <f t="shared" si="81"/>
        <v>1</v>
      </c>
      <c r="AO81" s="179">
        <f t="shared" si="81"/>
        <v>1</v>
      </c>
      <c r="AP81" s="179">
        <f t="shared" si="81"/>
        <v>1</v>
      </c>
      <c r="AQ81" s="298">
        <f t="shared" si="81"/>
        <v>1</v>
      </c>
      <c r="AR81" s="179">
        <f t="shared" si="81"/>
        <v>1</v>
      </c>
      <c r="AS81" s="179">
        <f t="shared" si="81"/>
        <v>1</v>
      </c>
    </row>
    <row r="82" spans="2:47" x14ac:dyDescent="0.2">
      <c r="B82" s="184" t="s">
        <v>261</v>
      </c>
      <c r="C82" s="158"/>
      <c r="D82" s="293">
        <v>1</v>
      </c>
      <c r="E82" s="180">
        <v>1</v>
      </c>
      <c r="F82" s="180">
        <v>1</v>
      </c>
      <c r="G82" s="180">
        <v>1</v>
      </c>
      <c r="H82" s="180">
        <v>1</v>
      </c>
      <c r="I82" s="293">
        <v>1</v>
      </c>
      <c r="J82" s="180">
        <v>1</v>
      </c>
      <c r="K82" s="180">
        <v>1</v>
      </c>
      <c r="L82" s="180">
        <v>1</v>
      </c>
      <c r="M82" s="180">
        <v>4.8482951028813712E-2</v>
      </c>
      <c r="N82" s="180">
        <v>0</v>
      </c>
      <c r="O82" s="180">
        <v>0</v>
      </c>
      <c r="P82" s="180">
        <v>0</v>
      </c>
      <c r="Q82" s="180">
        <v>0</v>
      </c>
      <c r="R82" s="180">
        <v>0</v>
      </c>
      <c r="S82" s="293">
        <v>0</v>
      </c>
      <c r="T82" s="180">
        <v>0</v>
      </c>
      <c r="U82" s="180">
        <v>0</v>
      </c>
      <c r="V82" s="180">
        <v>0</v>
      </c>
      <c r="W82" s="180">
        <v>0</v>
      </c>
      <c r="X82" s="180">
        <v>0</v>
      </c>
      <c r="Y82" s="180">
        <v>0</v>
      </c>
      <c r="Z82" s="180">
        <v>0</v>
      </c>
      <c r="AA82" s="180">
        <v>0</v>
      </c>
      <c r="AB82" s="180">
        <v>0</v>
      </c>
      <c r="AC82" s="180">
        <v>0</v>
      </c>
      <c r="AD82" s="180">
        <v>0</v>
      </c>
      <c r="AE82" s="293">
        <v>0</v>
      </c>
      <c r="AF82" s="180">
        <v>0</v>
      </c>
      <c r="AG82" s="180">
        <v>0</v>
      </c>
      <c r="AH82" s="180">
        <v>0</v>
      </c>
      <c r="AI82" s="180">
        <v>0</v>
      </c>
      <c r="AJ82" s="180">
        <v>0</v>
      </c>
      <c r="AK82" s="180">
        <v>0</v>
      </c>
      <c r="AL82" s="180">
        <v>0</v>
      </c>
      <c r="AM82" s="180">
        <v>0</v>
      </c>
      <c r="AN82" s="180">
        <v>0</v>
      </c>
      <c r="AO82" s="180">
        <v>0</v>
      </c>
      <c r="AP82" s="180">
        <v>0</v>
      </c>
      <c r="AQ82" s="293">
        <v>0</v>
      </c>
      <c r="AR82" s="180">
        <v>0</v>
      </c>
      <c r="AS82" s="180">
        <v>0</v>
      </c>
    </row>
    <row r="83" spans="2:47" x14ac:dyDescent="0.2">
      <c r="B83" s="184" t="s">
        <v>262</v>
      </c>
      <c r="C83" s="158"/>
      <c r="D83" s="294">
        <f>1-D82</f>
        <v>0</v>
      </c>
      <c r="E83" s="123">
        <f t="shared" ref="E83:AS83" si="82">1-E82</f>
        <v>0</v>
      </c>
      <c r="F83" s="123">
        <f t="shared" si="82"/>
        <v>0</v>
      </c>
      <c r="G83" s="123">
        <f t="shared" si="82"/>
        <v>0</v>
      </c>
      <c r="H83" s="123">
        <f t="shared" si="82"/>
        <v>0</v>
      </c>
      <c r="I83" s="294">
        <f t="shared" si="82"/>
        <v>0</v>
      </c>
      <c r="J83" s="123">
        <f t="shared" si="82"/>
        <v>0</v>
      </c>
      <c r="K83" s="123">
        <f t="shared" si="82"/>
        <v>0</v>
      </c>
      <c r="L83" s="123">
        <f t="shared" si="82"/>
        <v>0</v>
      </c>
      <c r="M83" s="123">
        <f>1-M82</f>
        <v>0.95151704897118627</v>
      </c>
      <c r="N83" s="123">
        <f t="shared" si="82"/>
        <v>1</v>
      </c>
      <c r="O83" s="123">
        <f t="shared" si="82"/>
        <v>1</v>
      </c>
      <c r="P83" s="123">
        <f t="shared" si="82"/>
        <v>1</v>
      </c>
      <c r="Q83" s="123">
        <f t="shared" si="82"/>
        <v>1</v>
      </c>
      <c r="R83" s="123">
        <f t="shared" si="82"/>
        <v>1</v>
      </c>
      <c r="S83" s="294">
        <f t="shared" si="82"/>
        <v>1</v>
      </c>
      <c r="T83" s="123">
        <f t="shared" si="82"/>
        <v>1</v>
      </c>
      <c r="U83" s="123">
        <f t="shared" si="82"/>
        <v>1</v>
      </c>
      <c r="V83" s="123">
        <f t="shared" si="82"/>
        <v>1</v>
      </c>
      <c r="W83" s="123">
        <f t="shared" si="82"/>
        <v>1</v>
      </c>
      <c r="X83" s="123">
        <f t="shared" si="82"/>
        <v>1</v>
      </c>
      <c r="Y83" s="123">
        <f t="shared" si="82"/>
        <v>1</v>
      </c>
      <c r="Z83" s="123">
        <f t="shared" si="82"/>
        <v>1</v>
      </c>
      <c r="AA83" s="123">
        <f t="shared" si="82"/>
        <v>1</v>
      </c>
      <c r="AB83" s="123">
        <f t="shared" si="82"/>
        <v>1</v>
      </c>
      <c r="AC83" s="123">
        <f t="shared" si="82"/>
        <v>1</v>
      </c>
      <c r="AD83" s="123">
        <f t="shared" si="82"/>
        <v>1</v>
      </c>
      <c r="AE83" s="294">
        <f t="shared" si="82"/>
        <v>1</v>
      </c>
      <c r="AF83" s="123">
        <f t="shared" si="82"/>
        <v>1</v>
      </c>
      <c r="AG83" s="123">
        <f t="shared" si="82"/>
        <v>1</v>
      </c>
      <c r="AH83" s="123">
        <f t="shared" si="82"/>
        <v>1</v>
      </c>
      <c r="AI83" s="123">
        <f t="shared" si="82"/>
        <v>1</v>
      </c>
      <c r="AJ83" s="123">
        <f t="shared" si="82"/>
        <v>1</v>
      </c>
      <c r="AK83" s="123">
        <f t="shared" si="82"/>
        <v>1</v>
      </c>
      <c r="AL83" s="123">
        <f t="shared" si="82"/>
        <v>1</v>
      </c>
      <c r="AM83" s="123">
        <f t="shared" si="82"/>
        <v>1</v>
      </c>
      <c r="AN83" s="123">
        <f t="shared" si="82"/>
        <v>1</v>
      </c>
      <c r="AO83" s="123">
        <f t="shared" si="82"/>
        <v>1</v>
      </c>
      <c r="AP83" s="123">
        <f t="shared" si="82"/>
        <v>1</v>
      </c>
      <c r="AQ83" s="294">
        <f t="shared" si="82"/>
        <v>1</v>
      </c>
      <c r="AR83" s="123">
        <f t="shared" si="82"/>
        <v>1</v>
      </c>
      <c r="AS83" s="123">
        <f t="shared" si="82"/>
        <v>1</v>
      </c>
    </row>
    <row r="84" spans="2:47" x14ac:dyDescent="0.2">
      <c r="B84" s="161"/>
    </row>
    <row r="85" spans="2:47" x14ac:dyDescent="0.2">
      <c r="B85" s="161" t="s">
        <v>212</v>
      </c>
      <c r="C85" s="46"/>
      <c r="D85" s="188">
        <f t="shared" ref="D85:AS85" si="83">D81*D63</f>
        <v>-4928571.4285714282</v>
      </c>
      <c r="E85" s="46">
        <f t="shared" si="83"/>
        <v>-3928571.4285714286</v>
      </c>
      <c r="F85" s="46">
        <f t="shared" si="83"/>
        <v>-3928571.4285714286</v>
      </c>
      <c r="G85" s="46">
        <f t="shared" si="83"/>
        <v>-3928571.4285714286</v>
      </c>
      <c r="H85" s="46">
        <f t="shared" si="83"/>
        <v>-3928571.4285714286</v>
      </c>
      <c r="I85" s="188">
        <f t="shared" si="83"/>
        <v>-3928571.4285714286</v>
      </c>
      <c r="J85" s="46">
        <f t="shared" si="83"/>
        <v>-3928571.4285714286</v>
      </c>
      <c r="K85" s="46">
        <f t="shared" si="83"/>
        <v>-357142.8571428571</v>
      </c>
      <c r="L85" s="46">
        <f t="shared" si="83"/>
        <v>-357142.8571428571</v>
      </c>
      <c r="M85" s="46">
        <f>M81*M63</f>
        <v>-260363253.03967547</v>
      </c>
      <c r="N85" s="46">
        <f>N81*N63</f>
        <v>-6357142.8571428573</v>
      </c>
      <c r="O85" s="46">
        <f t="shared" si="83"/>
        <v>-6357142.8571428573</v>
      </c>
      <c r="P85" s="46">
        <f t="shared" si="83"/>
        <v>-6357142.8571428573</v>
      </c>
      <c r="Q85" s="46">
        <f t="shared" si="83"/>
        <v>-6357142.8571428573</v>
      </c>
      <c r="R85" s="46">
        <f t="shared" si="83"/>
        <v>-6357142.8571428573</v>
      </c>
      <c r="S85" s="188">
        <f t="shared" si="83"/>
        <v>-28328825.727513228</v>
      </c>
      <c r="T85" s="46">
        <f t="shared" si="83"/>
        <v>-28328825.727513228</v>
      </c>
      <c r="U85" s="46">
        <f t="shared" si="83"/>
        <v>-22328825.727513228</v>
      </c>
      <c r="V85" s="46">
        <f t="shared" si="83"/>
        <v>-22328825.727513228</v>
      </c>
      <c r="W85" s="46">
        <f t="shared" si="83"/>
        <v>-22328825.727513228</v>
      </c>
      <c r="X85" s="46">
        <f t="shared" si="83"/>
        <v>-22328825.727513228</v>
      </c>
      <c r="Y85" s="46">
        <f t="shared" si="83"/>
        <v>-22328825.727513228</v>
      </c>
      <c r="Z85" s="46">
        <f t="shared" si="83"/>
        <v>-22328825.727513228</v>
      </c>
      <c r="AA85" s="46">
        <f t="shared" si="83"/>
        <v>-22328825.727513228</v>
      </c>
      <c r="AB85" s="46">
        <f t="shared" si="83"/>
        <v>-22328825.727513228</v>
      </c>
      <c r="AC85" s="46">
        <f t="shared" si="83"/>
        <v>-22328825.727513228</v>
      </c>
      <c r="AD85" s="46">
        <f t="shared" si="83"/>
        <v>-22328825.727513228</v>
      </c>
      <c r="AE85" s="188">
        <f t="shared" si="83"/>
        <v>-22328825.727513228</v>
      </c>
      <c r="AF85" s="46">
        <f t="shared" si="83"/>
        <v>-22328825.727513228</v>
      </c>
      <c r="AG85" s="46">
        <f t="shared" si="83"/>
        <v>-22328825.727513228</v>
      </c>
      <c r="AH85" s="46">
        <f t="shared" si="83"/>
        <v>-22328825.727513228</v>
      </c>
      <c r="AI85" s="46">
        <f t="shared" si="83"/>
        <v>-22328825.727513228</v>
      </c>
      <c r="AJ85" s="46">
        <f t="shared" si="83"/>
        <v>-22328825.727513228</v>
      </c>
      <c r="AK85" s="46">
        <f t="shared" si="83"/>
        <v>-20095492.394179896</v>
      </c>
      <c r="AL85" s="46">
        <f t="shared" si="83"/>
        <v>-20095492.394179896</v>
      </c>
      <c r="AM85" s="46">
        <f t="shared" si="83"/>
        <v>-20095492.394179896</v>
      </c>
      <c r="AN85" s="46">
        <f t="shared" si="83"/>
        <v>-20095492.394179896</v>
      </c>
      <c r="AO85" s="46">
        <f t="shared" si="83"/>
        <v>-20095492.394179896</v>
      </c>
      <c r="AP85" s="46">
        <f t="shared" si="83"/>
        <v>-20095492.394179896</v>
      </c>
      <c r="AQ85" s="188">
        <f t="shared" si="83"/>
        <v>-20095492.394179896</v>
      </c>
      <c r="AR85" s="46">
        <f t="shared" si="83"/>
        <v>-20095492.394179896</v>
      </c>
      <c r="AS85" s="46">
        <f t="shared" si="83"/>
        <v>-35636742.394179896</v>
      </c>
    </row>
    <row r="86" spans="2:47" x14ac:dyDescent="0.2">
      <c r="B86" s="169" t="s">
        <v>267</v>
      </c>
      <c r="C86" s="336"/>
      <c r="D86" s="299">
        <f>D82*D85</f>
        <v>-4928571.4285714282</v>
      </c>
      <c r="E86" s="170">
        <f t="shared" ref="E86:AI86" si="84">E82*E85</f>
        <v>-3928571.4285714286</v>
      </c>
      <c r="F86" s="170">
        <f t="shared" si="84"/>
        <v>-3928571.4285714286</v>
      </c>
      <c r="G86" s="170">
        <f t="shared" si="84"/>
        <v>-3928571.4285714286</v>
      </c>
      <c r="H86" s="170">
        <f t="shared" si="84"/>
        <v>-3928571.4285714286</v>
      </c>
      <c r="I86" s="299">
        <f t="shared" si="84"/>
        <v>-3928571.4285714286</v>
      </c>
      <c r="J86" s="170">
        <f t="shared" si="84"/>
        <v>-3928571.4285714286</v>
      </c>
      <c r="K86" s="170">
        <f t="shared" si="84"/>
        <v>-357142.8571428571</v>
      </c>
      <c r="L86" s="170">
        <f t="shared" si="84"/>
        <v>-357142.8571428571</v>
      </c>
      <c r="M86" s="170">
        <f t="shared" si="84"/>
        <v>-12623178.84682522</v>
      </c>
      <c r="N86" s="170">
        <f>N82*N85</f>
        <v>0</v>
      </c>
      <c r="O86" s="170">
        <f t="shared" si="84"/>
        <v>0</v>
      </c>
      <c r="P86" s="170">
        <f t="shared" si="84"/>
        <v>0</v>
      </c>
      <c r="Q86" s="170">
        <f t="shared" si="84"/>
        <v>0</v>
      </c>
      <c r="R86" s="170">
        <f t="shared" si="84"/>
        <v>0</v>
      </c>
      <c r="S86" s="299">
        <f t="shared" si="84"/>
        <v>0</v>
      </c>
      <c r="T86" s="170">
        <f t="shared" si="84"/>
        <v>0</v>
      </c>
      <c r="U86" s="170">
        <f t="shared" si="84"/>
        <v>0</v>
      </c>
      <c r="V86" s="170">
        <f t="shared" si="84"/>
        <v>0</v>
      </c>
      <c r="W86" s="170">
        <f t="shared" si="84"/>
        <v>0</v>
      </c>
      <c r="X86" s="170">
        <f t="shared" si="84"/>
        <v>0</v>
      </c>
      <c r="Y86" s="170">
        <f t="shared" si="84"/>
        <v>0</v>
      </c>
      <c r="Z86" s="170">
        <f t="shared" si="84"/>
        <v>0</v>
      </c>
      <c r="AA86" s="170">
        <f t="shared" si="84"/>
        <v>0</v>
      </c>
      <c r="AB86" s="170">
        <f t="shared" si="84"/>
        <v>0</v>
      </c>
      <c r="AC86" s="170">
        <f t="shared" si="84"/>
        <v>0</v>
      </c>
      <c r="AD86" s="170">
        <f t="shared" si="84"/>
        <v>0</v>
      </c>
      <c r="AE86" s="299">
        <f t="shared" si="84"/>
        <v>0</v>
      </c>
      <c r="AF86" s="170">
        <f t="shared" si="84"/>
        <v>0</v>
      </c>
      <c r="AG86" s="170">
        <f t="shared" si="84"/>
        <v>0</v>
      </c>
      <c r="AH86" s="170">
        <f t="shared" si="84"/>
        <v>0</v>
      </c>
      <c r="AI86" s="170">
        <f t="shared" si="84"/>
        <v>0</v>
      </c>
      <c r="AJ86" s="170">
        <f t="shared" ref="AJ86:AS86" si="85">AJ82*AJ85</f>
        <v>0</v>
      </c>
      <c r="AK86" s="170">
        <f t="shared" si="85"/>
        <v>0</v>
      </c>
      <c r="AL86" s="170">
        <f t="shared" si="85"/>
        <v>0</v>
      </c>
      <c r="AM86" s="170">
        <f t="shared" si="85"/>
        <v>0</v>
      </c>
      <c r="AN86" s="170">
        <f t="shared" si="85"/>
        <v>0</v>
      </c>
      <c r="AO86" s="170">
        <f t="shared" si="85"/>
        <v>0</v>
      </c>
      <c r="AP86" s="170">
        <f t="shared" si="85"/>
        <v>0</v>
      </c>
      <c r="AQ86" s="299">
        <f t="shared" si="85"/>
        <v>0</v>
      </c>
      <c r="AR86" s="170">
        <f t="shared" si="85"/>
        <v>0</v>
      </c>
      <c r="AS86" s="170">
        <f t="shared" si="85"/>
        <v>0</v>
      </c>
    </row>
    <row r="87" spans="2:47" x14ac:dyDescent="0.2">
      <c r="B87" s="169" t="s">
        <v>251</v>
      </c>
      <c r="C87" s="336"/>
      <c r="D87" s="299">
        <f>D86</f>
        <v>-4928571.4285714282</v>
      </c>
      <c r="E87" s="170">
        <f>D87+E86</f>
        <v>-8857142.8571428563</v>
      </c>
      <c r="F87" s="170">
        <f t="shared" ref="F87:AS87" si="86">E87+F86</f>
        <v>-12785714.285714285</v>
      </c>
      <c r="G87" s="170">
        <f t="shared" si="86"/>
        <v>-16714285.714285715</v>
      </c>
      <c r="H87" s="170">
        <f t="shared" si="86"/>
        <v>-20642857.142857142</v>
      </c>
      <c r="I87" s="299">
        <f t="shared" si="86"/>
        <v>-24571428.571428571</v>
      </c>
      <c r="J87" s="170">
        <f t="shared" si="86"/>
        <v>-28500000</v>
      </c>
      <c r="K87" s="170">
        <f t="shared" si="86"/>
        <v>-28857142.857142858</v>
      </c>
      <c r="L87" s="170">
        <f t="shared" si="86"/>
        <v>-29214285.714285716</v>
      </c>
      <c r="M87" s="170">
        <f t="shared" si="86"/>
        <v>-41837464.561110936</v>
      </c>
      <c r="N87" s="170">
        <f>M87+N86</f>
        <v>-41837464.561110936</v>
      </c>
      <c r="O87" s="170">
        <f t="shared" si="86"/>
        <v>-41837464.561110936</v>
      </c>
      <c r="P87" s="170">
        <f t="shared" si="86"/>
        <v>-41837464.561110936</v>
      </c>
      <c r="Q87" s="170">
        <f t="shared" si="86"/>
        <v>-41837464.561110936</v>
      </c>
      <c r="R87" s="170">
        <f t="shared" si="86"/>
        <v>-41837464.561110936</v>
      </c>
      <c r="S87" s="299">
        <f t="shared" si="86"/>
        <v>-41837464.561110936</v>
      </c>
      <c r="T87" s="170">
        <f t="shared" si="86"/>
        <v>-41837464.561110936</v>
      </c>
      <c r="U87" s="170">
        <f t="shared" si="86"/>
        <v>-41837464.561110936</v>
      </c>
      <c r="V87" s="170">
        <f t="shared" si="86"/>
        <v>-41837464.561110936</v>
      </c>
      <c r="W87" s="170">
        <f t="shared" si="86"/>
        <v>-41837464.561110936</v>
      </c>
      <c r="X87" s="170">
        <f t="shared" si="86"/>
        <v>-41837464.561110936</v>
      </c>
      <c r="Y87" s="170">
        <f t="shared" si="86"/>
        <v>-41837464.561110936</v>
      </c>
      <c r="Z87" s="170">
        <f t="shared" si="86"/>
        <v>-41837464.561110936</v>
      </c>
      <c r="AA87" s="170">
        <f t="shared" si="86"/>
        <v>-41837464.561110936</v>
      </c>
      <c r="AB87" s="170">
        <f t="shared" si="86"/>
        <v>-41837464.561110936</v>
      </c>
      <c r="AC87" s="170">
        <f t="shared" si="86"/>
        <v>-41837464.561110936</v>
      </c>
      <c r="AD87" s="170">
        <f t="shared" si="86"/>
        <v>-41837464.561110936</v>
      </c>
      <c r="AE87" s="299">
        <f t="shared" si="86"/>
        <v>-41837464.561110936</v>
      </c>
      <c r="AF87" s="170">
        <f t="shared" si="86"/>
        <v>-41837464.561110936</v>
      </c>
      <c r="AG87" s="170">
        <f t="shared" si="86"/>
        <v>-41837464.561110936</v>
      </c>
      <c r="AH87" s="170">
        <f t="shared" si="86"/>
        <v>-41837464.561110936</v>
      </c>
      <c r="AI87" s="170">
        <f t="shared" si="86"/>
        <v>-41837464.561110936</v>
      </c>
      <c r="AJ87" s="170">
        <f t="shared" si="86"/>
        <v>-41837464.561110936</v>
      </c>
      <c r="AK87" s="170">
        <f t="shared" si="86"/>
        <v>-41837464.561110936</v>
      </c>
      <c r="AL87" s="170">
        <f t="shared" si="86"/>
        <v>-41837464.561110936</v>
      </c>
      <c r="AM87" s="170">
        <f t="shared" si="86"/>
        <v>-41837464.561110936</v>
      </c>
      <c r="AN87" s="170">
        <f t="shared" si="86"/>
        <v>-41837464.561110936</v>
      </c>
      <c r="AO87" s="170">
        <f t="shared" si="86"/>
        <v>-41837464.561110936</v>
      </c>
      <c r="AP87" s="170">
        <f t="shared" si="86"/>
        <v>-41837464.561110936</v>
      </c>
      <c r="AQ87" s="299">
        <f t="shared" si="86"/>
        <v>-41837464.561110936</v>
      </c>
      <c r="AR87" s="170">
        <f t="shared" si="86"/>
        <v>-41837464.561110936</v>
      </c>
      <c r="AS87" s="170">
        <f t="shared" si="86"/>
        <v>-41837464.561110936</v>
      </c>
    </row>
    <row r="88" spans="2:47" x14ac:dyDescent="0.2">
      <c r="B88" s="171" t="s">
        <v>268</v>
      </c>
      <c r="C88" s="337"/>
      <c r="D88" s="300">
        <f>D83*D85</f>
        <v>0</v>
      </c>
      <c r="E88" s="172">
        <f t="shared" ref="E88:AR88" si="87">E83*E85</f>
        <v>0</v>
      </c>
      <c r="F88" s="172">
        <f t="shared" si="87"/>
        <v>0</v>
      </c>
      <c r="G88" s="172">
        <f t="shared" si="87"/>
        <v>0</v>
      </c>
      <c r="H88" s="172">
        <f t="shared" si="87"/>
        <v>0</v>
      </c>
      <c r="I88" s="300">
        <f t="shared" si="87"/>
        <v>0</v>
      </c>
      <c r="J88" s="172">
        <f t="shared" si="87"/>
        <v>0</v>
      </c>
      <c r="K88" s="172">
        <f t="shared" si="87"/>
        <v>0</v>
      </c>
      <c r="L88" s="172">
        <f t="shared" si="87"/>
        <v>0</v>
      </c>
      <c r="M88" s="172">
        <f t="shared" si="87"/>
        <v>-247740074.19285026</v>
      </c>
      <c r="N88" s="172">
        <f t="shared" si="87"/>
        <v>-6357142.8571428573</v>
      </c>
      <c r="O88" s="172">
        <f t="shared" si="87"/>
        <v>-6357142.8571428573</v>
      </c>
      <c r="P88" s="172">
        <f t="shared" si="87"/>
        <v>-6357142.8571428573</v>
      </c>
      <c r="Q88" s="172">
        <f t="shared" si="87"/>
        <v>-6357142.8571428573</v>
      </c>
      <c r="R88" s="172">
        <f t="shared" si="87"/>
        <v>-6357142.8571428573</v>
      </c>
      <c r="S88" s="300">
        <f t="shared" si="87"/>
        <v>-28328825.727513228</v>
      </c>
      <c r="T88" s="172">
        <f t="shared" si="87"/>
        <v>-28328825.727513228</v>
      </c>
      <c r="U88" s="172">
        <f t="shared" si="87"/>
        <v>-22328825.727513228</v>
      </c>
      <c r="V88" s="172">
        <f t="shared" si="87"/>
        <v>-22328825.727513228</v>
      </c>
      <c r="W88" s="172">
        <f t="shared" si="87"/>
        <v>-22328825.727513228</v>
      </c>
      <c r="X88" s="172">
        <f t="shared" si="87"/>
        <v>-22328825.727513228</v>
      </c>
      <c r="Y88" s="172">
        <f t="shared" si="87"/>
        <v>-22328825.727513228</v>
      </c>
      <c r="Z88" s="172">
        <f t="shared" si="87"/>
        <v>-22328825.727513228</v>
      </c>
      <c r="AA88" s="172">
        <f t="shared" si="87"/>
        <v>-22328825.727513228</v>
      </c>
      <c r="AB88" s="172">
        <f t="shared" si="87"/>
        <v>-22328825.727513228</v>
      </c>
      <c r="AC88" s="172">
        <f t="shared" si="87"/>
        <v>-22328825.727513228</v>
      </c>
      <c r="AD88" s="172">
        <f t="shared" si="87"/>
        <v>-22328825.727513228</v>
      </c>
      <c r="AE88" s="300">
        <f t="shared" si="87"/>
        <v>-22328825.727513228</v>
      </c>
      <c r="AF88" s="172">
        <f t="shared" si="87"/>
        <v>-22328825.727513228</v>
      </c>
      <c r="AG88" s="172">
        <f t="shared" si="87"/>
        <v>-22328825.727513228</v>
      </c>
      <c r="AH88" s="172">
        <f t="shared" si="87"/>
        <v>-22328825.727513228</v>
      </c>
      <c r="AI88" s="172">
        <f t="shared" si="87"/>
        <v>-22328825.727513228</v>
      </c>
      <c r="AJ88" s="172">
        <f t="shared" si="87"/>
        <v>-22328825.727513228</v>
      </c>
      <c r="AK88" s="172">
        <f t="shared" si="87"/>
        <v>-20095492.394179896</v>
      </c>
      <c r="AL88" s="172">
        <f t="shared" si="87"/>
        <v>-20095492.394179896</v>
      </c>
      <c r="AM88" s="172">
        <f t="shared" si="87"/>
        <v>-20095492.394179896</v>
      </c>
      <c r="AN88" s="172">
        <f t="shared" si="87"/>
        <v>-20095492.394179896</v>
      </c>
      <c r="AO88" s="172">
        <f t="shared" si="87"/>
        <v>-20095492.394179896</v>
      </c>
      <c r="AP88" s="172">
        <f t="shared" si="87"/>
        <v>-20095492.394179896</v>
      </c>
      <c r="AQ88" s="300">
        <f t="shared" si="87"/>
        <v>-20095492.394179896</v>
      </c>
      <c r="AR88" s="172">
        <f t="shared" si="87"/>
        <v>-20095492.394179896</v>
      </c>
      <c r="AS88" s="172">
        <f>AS83*AS85</f>
        <v>-35636742.394179896</v>
      </c>
    </row>
    <row r="89" spans="2:47" x14ac:dyDescent="0.2">
      <c r="B89" s="171" t="s">
        <v>257</v>
      </c>
      <c r="C89" s="337"/>
      <c r="D89" s="300">
        <f>D88</f>
        <v>0</v>
      </c>
      <c r="E89" s="172">
        <f>D89+E88</f>
        <v>0</v>
      </c>
      <c r="F89" s="172">
        <f t="shared" ref="F89:AQ89" si="88">E89+F88</f>
        <v>0</v>
      </c>
      <c r="G89" s="172">
        <f t="shared" si="88"/>
        <v>0</v>
      </c>
      <c r="H89" s="172">
        <f t="shared" si="88"/>
        <v>0</v>
      </c>
      <c r="I89" s="300">
        <f t="shared" si="88"/>
        <v>0</v>
      </c>
      <c r="J89" s="172">
        <f t="shared" si="88"/>
        <v>0</v>
      </c>
      <c r="K89" s="172">
        <f t="shared" si="88"/>
        <v>0</v>
      </c>
      <c r="L89" s="172">
        <f t="shared" si="88"/>
        <v>0</v>
      </c>
      <c r="M89" s="172">
        <f t="shared" si="88"/>
        <v>-247740074.19285026</v>
      </c>
      <c r="N89" s="172">
        <f>M89+N88</f>
        <v>-254097217.04999313</v>
      </c>
      <c r="O89" s="172">
        <f t="shared" si="88"/>
        <v>-260454359.90713599</v>
      </c>
      <c r="P89" s="172">
        <f t="shared" si="88"/>
        <v>-266811502.76427886</v>
      </c>
      <c r="Q89" s="172">
        <f t="shared" si="88"/>
        <v>-273168645.62142169</v>
      </c>
      <c r="R89" s="172">
        <f t="shared" si="88"/>
        <v>-279525788.47856456</v>
      </c>
      <c r="S89" s="300">
        <f t="shared" si="88"/>
        <v>-307854614.20607781</v>
      </c>
      <c r="T89" s="172">
        <f t="shared" si="88"/>
        <v>-336183439.93359107</v>
      </c>
      <c r="U89" s="172">
        <f t="shared" si="88"/>
        <v>-358512265.66110432</v>
      </c>
      <c r="V89" s="172">
        <f t="shared" si="88"/>
        <v>-380841091.38861758</v>
      </c>
      <c r="W89" s="172">
        <f t="shared" si="88"/>
        <v>-403169917.11613083</v>
      </c>
      <c r="X89" s="172">
        <f t="shared" si="88"/>
        <v>-425498742.84364408</v>
      </c>
      <c r="Y89" s="172">
        <f t="shared" si="88"/>
        <v>-447827568.57115734</v>
      </c>
      <c r="Z89" s="172">
        <f t="shared" si="88"/>
        <v>-470156394.29867059</v>
      </c>
      <c r="AA89" s="172">
        <f t="shared" si="88"/>
        <v>-492485220.02618384</v>
      </c>
      <c r="AB89" s="172">
        <f t="shared" si="88"/>
        <v>-514814045.7536971</v>
      </c>
      <c r="AC89" s="172">
        <f t="shared" si="88"/>
        <v>-537142871.48121035</v>
      </c>
      <c r="AD89" s="172">
        <f t="shared" si="88"/>
        <v>-559471697.20872355</v>
      </c>
      <c r="AE89" s="300">
        <f t="shared" si="88"/>
        <v>-581800522.93623674</v>
      </c>
      <c r="AF89" s="172">
        <f t="shared" si="88"/>
        <v>-604129348.66374993</v>
      </c>
      <c r="AG89" s="172">
        <f t="shared" si="88"/>
        <v>-626458174.39126313</v>
      </c>
      <c r="AH89" s="172">
        <f t="shared" si="88"/>
        <v>-648787000.11877632</v>
      </c>
      <c r="AI89" s="172">
        <f t="shared" si="88"/>
        <v>-671115825.84628952</v>
      </c>
      <c r="AJ89" s="172">
        <f t="shared" si="88"/>
        <v>-693444651.57380271</v>
      </c>
      <c r="AK89" s="172">
        <f t="shared" si="88"/>
        <v>-713540143.96798265</v>
      </c>
      <c r="AL89" s="172">
        <f t="shared" si="88"/>
        <v>-733635636.36216259</v>
      </c>
      <c r="AM89" s="172">
        <f t="shared" si="88"/>
        <v>-753731128.75634253</v>
      </c>
      <c r="AN89" s="172">
        <f t="shared" si="88"/>
        <v>-773826621.15052247</v>
      </c>
      <c r="AO89" s="172">
        <f t="shared" si="88"/>
        <v>-793922113.54470241</v>
      </c>
      <c r="AP89" s="172">
        <f t="shared" si="88"/>
        <v>-814017605.93888235</v>
      </c>
      <c r="AQ89" s="300">
        <f t="shared" si="88"/>
        <v>-834113098.33306229</v>
      </c>
      <c r="AR89" s="172">
        <f>AQ89+AR88</f>
        <v>-854208590.72724223</v>
      </c>
      <c r="AS89" s="172">
        <f>AR89+AS88</f>
        <v>-889845333.12142217</v>
      </c>
      <c r="AU89" s="484"/>
    </row>
    <row r="90" spans="2:47" x14ac:dyDescent="0.2">
      <c r="B90" s="161"/>
    </row>
    <row r="91" spans="2:47" x14ac:dyDescent="0.2">
      <c r="B91" s="161" t="s">
        <v>212</v>
      </c>
      <c r="C91" s="46"/>
      <c r="D91" s="188">
        <f>D85</f>
        <v>-4928571.4285714282</v>
      </c>
      <c r="E91" s="46">
        <f t="shared" ref="E91:AS91" si="89">E85</f>
        <v>-3928571.4285714286</v>
      </c>
      <c r="F91" s="46">
        <f t="shared" si="89"/>
        <v>-3928571.4285714286</v>
      </c>
      <c r="G91" s="46">
        <f t="shared" si="89"/>
        <v>-3928571.4285714286</v>
      </c>
      <c r="H91" s="46">
        <f t="shared" si="89"/>
        <v>-3928571.4285714286</v>
      </c>
      <c r="I91" s="188">
        <f t="shared" si="89"/>
        <v>-3928571.4285714286</v>
      </c>
      <c r="J91" s="46">
        <f t="shared" si="89"/>
        <v>-3928571.4285714286</v>
      </c>
      <c r="K91" s="46">
        <f t="shared" si="89"/>
        <v>-357142.8571428571</v>
      </c>
      <c r="L91" s="46">
        <f t="shared" si="89"/>
        <v>-357142.8571428571</v>
      </c>
      <c r="M91" s="46">
        <f t="shared" si="89"/>
        <v>-260363253.03967547</v>
      </c>
      <c r="N91" s="46">
        <f t="shared" si="89"/>
        <v>-6357142.8571428573</v>
      </c>
      <c r="O91" s="46">
        <f t="shared" si="89"/>
        <v>-6357142.8571428573</v>
      </c>
      <c r="P91" s="46">
        <f t="shared" si="89"/>
        <v>-6357142.8571428573</v>
      </c>
      <c r="Q91" s="46">
        <f t="shared" si="89"/>
        <v>-6357142.8571428573</v>
      </c>
      <c r="R91" s="46">
        <f t="shared" si="89"/>
        <v>-6357142.8571428573</v>
      </c>
      <c r="S91" s="188">
        <f t="shared" si="89"/>
        <v>-28328825.727513228</v>
      </c>
      <c r="T91" s="46">
        <f t="shared" si="89"/>
        <v>-28328825.727513228</v>
      </c>
      <c r="U91" s="46">
        <f t="shared" si="89"/>
        <v>-22328825.727513228</v>
      </c>
      <c r="V91" s="46">
        <f t="shared" si="89"/>
        <v>-22328825.727513228</v>
      </c>
      <c r="W91" s="46">
        <f t="shared" si="89"/>
        <v>-22328825.727513228</v>
      </c>
      <c r="X91" s="46">
        <f t="shared" si="89"/>
        <v>-22328825.727513228</v>
      </c>
      <c r="Y91" s="46">
        <f t="shared" si="89"/>
        <v>-22328825.727513228</v>
      </c>
      <c r="Z91" s="46">
        <f t="shared" si="89"/>
        <v>-22328825.727513228</v>
      </c>
      <c r="AA91" s="46">
        <f t="shared" si="89"/>
        <v>-22328825.727513228</v>
      </c>
      <c r="AB91" s="46">
        <f t="shared" si="89"/>
        <v>-22328825.727513228</v>
      </c>
      <c r="AC91" s="46">
        <f t="shared" si="89"/>
        <v>-22328825.727513228</v>
      </c>
      <c r="AD91" s="46">
        <f t="shared" si="89"/>
        <v>-22328825.727513228</v>
      </c>
      <c r="AE91" s="188">
        <f t="shared" si="89"/>
        <v>-22328825.727513228</v>
      </c>
      <c r="AF91" s="46">
        <f t="shared" si="89"/>
        <v>-22328825.727513228</v>
      </c>
      <c r="AG91" s="46">
        <f t="shared" si="89"/>
        <v>-22328825.727513228</v>
      </c>
      <c r="AH91" s="46">
        <f t="shared" si="89"/>
        <v>-22328825.727513228</v>
      </c>
      <c r="AI91" s="46">
        <f t="shared" si="89"/>
        <v>-22328825.727513228</v>
      </c>
      <c r="AJ91" s="46">
        <f t="shared" si="89"/>
        <v>-22328825.727513228</v>
      </c>
      <c r="AK91" s="46">
        <f t="shared" si="89"/>
        <v>-20095492.394179896</v>
      </c>
      <c r="AL91" s="46">
        <f t="shared" si="89"/>
        <v>-20095492.394179896</v>
      </c>
      <c r="AM91" s="46">
        <f t="shared" si="89"/>
        <v>-20095492.394179896</v>
      </c>
      <c r="AN91" s="46">
        <f t="shared" si="89"/>
        <v>-20095492.394179896</v>
      </c>
      <c r="AO91" s="46">
        <f t="shared" si="89"/>
        <v>-20095492.394179896</v>
      </c>
      <c r="AP91" s="46">
        <f t="shared" si="89"/>
        <v>-20095492.394179896</v>
      </c>
      <c r="AQ91" s="188">
        <f t="shared" si="89"/>
        <v>-20095492.394179896</v>
      </c>
      <c r="AR91" s="46">
        <f t="shared" si="89"/>
        <v>-20095492.394179896</v>
      </c>
      <c r="AS91" s="46">
        <f t="shared" si="89"/>
        <v>-35636742.394179896</v>
      </c>
    </row>
    <row r="92" spans="2:47" x14ac:dyDescent="0.2">
      <c r="B92" s="161" t="s">
        <v>253</v>
      </c>
      <c r="D92" s="188">
        <f>D91</f>
        <v>-4928571.4285714282</v>
      </c>
      <c r="E92" s="46">
        <f t="shared" ref="E92:AJ92" si="90">D92+E91</f>
        <v>-8857142.8571428563</v>
      </c>
      <c r="F92" s="46">
        <f t="shared" si="90"/>
        <v>-12785714.285714285</v>
      </c>
      <c r="G92" s="46">
        <f t="shared" si="90"/>
        <v>-16714285.714285715</v>
      </c>
      <c r="H92" s="46">
        <f t="shared" si="90"/>
        <v>-20642857.142857142</v>
      </c>
      <c r="I92" s="188">
        <f t="shared" si="90"/>
        <v>-24571428.571428571</v>
      </c>
      <c r="J92" s="46">
        <f t="shared" si="90"/>
        <v>-28500000</v>
      </c>
      <c r="K92" s="46">
        <f t="shared" si="90"/>
        <v>-28857142.857142858</v>
      </c>
      <c r="L92" s="46">
        <f t="shared" si="90"/>
        <v>-29214285.714285716</v>
      </c>
      <c r="M92" s="46">
        <f t="shared" si="90"/>
        <v>-289577538.75396121</v>
      </c>
      <c r="N92" s="46">
        <f t="shared" si="90"/>
        <v>-295934681.61110407</v>
      </c>
      <c r="O92" s="46">
        <f t="shared" si="90"/>
        <v>-302291824.46824694</v>
      </c>
      <c r="P92" s="46">
        <f t="shared" si="90"/>
        <v>-308648967.3253898</v>
      </c>
      <c r="Q92" s="46">
        <f t="shared" si="90"/>
        <v>-315006110.18253267</v>
      </c>
      <c r="R92" s="46">
        <f t="shared" si="90"/>
        <v>-321363253.03967553</v>
      </c>
      <c r="S92" s="188">
        <f t="shared" si="90"/>
        <v>-349692078.76718879</v>
      </c>
      <c r="T92" s="46">
        <f t="shared" si="90"/>
        <v>-378020904.49470204</v>
      </c>
      <c r="U92" s="46">
        <f t="shared" si="90"/>
        <v>-400349730.22221529</v>
      </c>
      <c r="V92" s="46">
        <f t="shared" si="90"/>
        <v>-422678555.94972855</v>
      </c>
      <c r="W92" s="46">
        <f t="shared" si="90"/>
        <v>-445007381.6772418</v>
      </c>
      <c r="X92" s="46">
        <f t="shared" si="90"/>
        <v>-467336207.40475506</v>
      </c>
      <c r="Y92" s="46">
        <f t="shared" si="90"/>
        <v>-489665033.13226831</v>
      </c>
      <c r="Z92" s="46">
        <f t="shared" si="90"/>
        <v>-511993858.85978156</v>
      </c>
      <c r="AA92" s="46">
        <f t="shared" si="90"/>
        <v>-534322684.58729482</v>
      </c>
      <c r="AB92" s="46">
        <f t="shared" si="90"/>
        <v>-556651510.31480801</v>
      </c>
      <c r="AC92" s="46">
        <f t="shared" si="90"/>
        <v>-578980336.04232121</v>
      </c>
      <c r="AD92" s="46">
        <f t="shared" si="90"/>
        <v>-601309161.7698344</v>
      </c>
      <c r="AE92" s="188">
        <f t="shared" si="90"/>
        <v>-623637987.49734759</v>
      </c>
      <c r="AF92" s="46">
        <f t="shared" si="90"/>
        <v>-645966813.22486079</v>
      </c>
      <c r="AG92" s="46">
        <f t="shared" si="90"/>
        <v>-668295638.95237398</v>
      </c>
      <c r="AH92" s="46">
        <f t="shared" si="90"/>
        <v>-690624464.67988718</v>
      </c>
      <c r="AI92" s="46">
        <f t="shared" si="90"/>
        <v>-712953290.40740037</v>
      </c>
      <c r="AJ92" s="46">
        <f t="shared" si="90"/>
        <v>-735282116.13491356</v>
      </c>
      <c r="AK92" s="46">
        <f t="shared" ref="AK92:AR92" si="91">AJ92+AK91</f>
        <v>-755377608.5290935</v>
      </c>
      <c r="AL92" s="46">
        <f t="shared" si="91"/>
        <v>-775473100.92327344</v>
      </c>
      <c r="AM92" s="46">
        <f t="shared" si="91"/>
        <v>-795568593.31745338</v>
      </c>
      <c r="AN92" s="46">
        <f t="shared" si="91"/>
        <v>-815664085.71163332</v>
      </c>
      <c r="AO92" s="46">
        <f t="shared" si="91"/>
        <v>-835759578.10581326</v>
      </c>
      <c r="AP92" s="46">
        <f t="shared" si="91"/>
        <v>-855855070.49999321</v>
      </c>
      <c r="AQ92" s="188">
        <f t="shared" si="91"/>
        <v>-875950562.89417315</v>
      </c>
      <c r="AR92" s="46">
        <f t="shared" si="91"/>
        <v>-896046055.28835309</v>
      </c>
      <c r="AS92" s="46">
        <f>AR92+AS91</f>
        <v>-931682797.68253303</v>
      </c>
    </row>
    <row r="93" spans="2:47" x14ac:dyDescent="0.2">
      <c r="B93" s="178" t="s">
        <v>270</v>
      </c>
      <c r="C93" s="158"/>
      <c r="D93" s="294">
        <f t="shared" ref="D93:I93" si="92">IFERROR(0,D92/D58)</f>
        <v>0</v>
      </c>
      <c r="E93" s="123">
        <f t="shared" si="92"/>
        <v>0</v>
      </c>
      <c r="F93" s="123">
        <f t="shared" si="92"/>
        <v>0</v>
      </c>
      <c r="G93" s="123">
        <f t="shared" si="92"/>
        <v>0</v>
      </c>
      <c r="H93" s="123">
        <f t="shared" si="92"/>
        <v>0</v>
      </c>
      <c r="I93" s="294">
        <f t="shared" si="92"/>
        <v>0</v>
      </c>
      <c r="J93" s="123">
        <f t="shared" ref="J93:AR93" si="93">J92/J58</f>
        <v>1</v>
      </c>
      <c r="K93" s="123">
        <f t="shared" si="93"/>
        <v>1</v>
      </c>
      <c r="L93" s="123">
        <f t="shared" si="93"/>
        <v>1</v>
      </c>
      <c r="M93" s="123">
        <f t="shared" si="93"/>
        <v>1</v>
      </c>
      <c r="N93" s="123">
        <f t="shared" si="93"/>
        <v>1</v>
      </c>
      <c r="O93" s="123">
        <f t="shared" si="93"/>
        <v>1</v>
      </c>
      <c r="P93" s="123">
        <f t="shared" si="93"/>
        <v>1</v>
      </c>
      <c r="Q93" s="123">
        <f t="shared" si="93"/>
        <v>1</v>
      </c>
      <c r="R93" s="123">
        <f t="shared" si="93"/>
        <v>1</v>
      </c>
      <c r="S93" s="294">
        <f t="shared" si="93"/>
        <v>1</v>
      </c>
      <c r="T93" s="123">
        <f t="shared" si="93"/>
        <v>1</v>
      </c>
      <c r="U93" s="123">
        <f t="shared" si="93"/>
        <v>1</v>
      </c>
      <c r="V93" s="123">
        <f t="shared" si="93"/>
        <v>1</v>
      </c>
      <c r="W93" s="123">
        <f t="shared" si="93"/>
        <v>1</v>
      </c>
      <c r="X93" s="123">
        <f t="shared" si="93"/>
        <v>1</v>
      </c>
      <c r="Y93" s="123">
        <f t="shared" si="93"/>
        <v>1</v>
      </c>
      <c r="Z93" s="123">
        <f t="shared" si="93"/>
        <v>1</v>
      </c>
      <c r="AA93" s="123">
        <f t="shared" si="93"/>
        <v>1</v>
      </c>
      <c r="AB93" s="123">
        <f t="shared" si="93"/>
        <v>1</v>
      </c>
      <c r="AC93" s="123">
        <f t="shared" si="93"/>
        <v>1</v>
      </c>
      <c r="AD93" s="123">
        <f t="shared" si="93"/>
        <v>1</v>
      </c>
      <c r="AE93" s="294">
        <f t="shared" si="93"/>
        <v>1</v>
      </c>
      <c r="AF93" s="123">
        <f t="shared" si="93"/>
        <v>1</v>
      </c>
      <c r="AG93" s="123">
        <f t="shared" si="93"/>
        <v>1</v>
      </c>
      <c r="AH93" s="123">
        <f t="shared" si="93"/>
        <v>1</v>
      </c>
      <c r="AI93" s="123">
        <f t="shared" si="93"/>
        <v>1</v>
      </c>
      <c r="AJ93" s="123">
        <f t="shared" si="93"/>
        <v>1</v>
      </c>
      <c r="AK93" s="123">
        <f t="shared" si="93"/>
        <v>1</v>
      </c>
      <c r="AL93" s="123">
        <f t="shared" si="93"/>
        <v>1</v>
      </c>
      <c r="AM93" s="123">
        <f t="shared" si="93"/>
        <v>1</v>
      </c>
      <c r="AN93" s="123">
        <f t="shared" si="93"/>
        <v>1</v>
      </c>
      <c r="AO93" s="123">
        <f t="shared" si="93"/>
        <v>1</v>
      </c>
      <c r="AP93" s="123">
        <f t="shared" si="93"/>
        <v>1</v>
      </c>
      <c r="AQ93" s="294">
        <f t="shared" si="93"/>
        <v>1</v>
      </c>
      <c r="AR93" s="123">
        <f t="shared" si="93"/>
        <v>1</v>
      </c>
      <c r="AS93" s="123">
        <f>AS92/AS58</f>
        <v>1</v>
      </c>
    </row>
    <row r="94" spans="2:47" x14ac:dyDescent="0.2">
      <c r="B94" s="280" t="s">
        <v>269</v>
      </c>
      <c r="C94" s="338"/>
      <c r="D94" s="345">
        <f>D92/$C$57</f>
        <v>5.4080806607746919E-3</v>
      </c>
      <c r="E94" s="187">
        <f t="shared" ref="E94:O94" si="94">E92/$C$57</f>
        <v>9.7188695932762578E-3</v>
      </c>
      <c r="F94" s="187">
        <f t="shared" si="94"/>
        <v>1.4029658525777824E-2</v>
      </c>
      <c r="G94" s="187">
        <f t="shared" si="94"/>
        <v>1.8340447458279393E-2</v>
      </c>
      <c r="H94" s="187">
        <f t="shared" si="94"/>
        <v>2.2651236390780958E-2</v>
      </c>
      <c r="I94" s="345">
        <f t="shared" si="94"/>
        <v>2.6962025323282523E-2</v>
      </c>
      <c r="J94" s="187">
        <f t="shared" si="94"/>
        <v>3.1272814255784091E-2</v>
      </c>
      <c r="K94" s="187">
        <f t="shared" si="94"/>
        <v>3.1664704158738781E-2</v>
      </c>
      <c r="L94" s="187">
        <f t="shared" si="94"/>
        <v>3.2056594061693471E-2</v>
      </c>
      <c r="M94" s="187">
        <f t="shared" si="94"/>
        <v>0.3177510379684122</v>
      </c>
      <c r="N94" s="187">
        <f t="shared" si="94"/>
        <v>0.32472667824100565</v>
      </c>
      <c r="O94" s="187">
        <f t="shared" si="94"/>
        <v>0.3317023185135991</v>
      </c>
      <c r="P94" s="281">
        <f>P92/$C$57</f>
        <v>0.33867795878619256</v>
      </c>
      <c r="Q94" s="281">
        <f t="shared" ref="Q94:AR94" si="95">Q92/$C$57</f>
        <v>0.34565359905878601</v>
      </c>
      <c r="R94" s="281">
        <f t="shared" si="95"/>
        <v>0.35262923933137946</v>
      </c>
      <c r="S94" s="301">
        <f t="shared" si="95"/>
        <v>0.38371422547387068</v>
      </c>
      <c r="T94" s="281">
        <f t="shared" si="95"/>
        <v>0.41479921161636191</v>
      </c>
      <c r="U94" s="281">
        <f t="shared" si="95"/>
        <v>0.43930044738921437</v>
      </c>
      <c r="V94" s="281">
        <f t="shared" si="95"/>
        <v>0.46380168316206682</v>
      </c>
      <c r="W94" s="281">
        <f t="shared" si="95"/>
        <v>0.48830291893491928</v>
      </c>
      <c r="X94" s="281">
        <f t="shared" si="95"/>
        <v>0.51280415470777174</v>
      </c>
      <c r="Y94" s="281">
        <f t="shared" si="95"/>
        <v>0.5373053904806242</v>
      </c>
      <c r="Z94" s="281">
        <f t="shared" si="95"/>
        <v>0.56180662625347666</v>
      </c>
      <c r="AA94" s="281">
        <f t="shared" si="95"/>
        <v>0.58630786202632912</v>
      </c>
      <c r="AB94" s="281">
        <f t="shared" si="95"/>
        <v>0.61080909779918147</v>
      </c>
      <c r="AC94" s="281">
        <f t="shared" si="95"/>
        <v>0.63531033357203393</v>
      </c>
      <c r="AD94" s="281">
        <f t="shared" si="95"/>
        <v>0.65981156934488627</v>
      </c>
      <c r="AE94" s="301">
        <f t="shared" si="95"/>
        <v>0.68431280511773862</v>
      </c>
      <c r="AF94" s="281">
        <f>AF92/$C$57</f>
        <v>0.70881404089059108</v>
      </c>
      <c r="AG94" s="281">
        <f t="shared" si="95"/>
        <v>0.73331527666344343</v>
      </c>
      <c r="AH94" s="281">
        <f t="shared" si="95"/>
        <v>0.75781651243629589</v>
      </c>
      <c r="AI94" s="281">
        <f t="shared" si="95"/>
        <v>0.78231774820914823</v>
      </c>
      <c r="AJ94" s="281">
        <f t="shared" si="95"/>
        <v>0.80681898398200058</v>
      </c>
      <c r="AK94" s="281">
        <f t="shared" si="95"/>
        <v>0.82886960156170975</v>
      </c>
      <c r="AL94" s="281">
        <f t="shared" si="95"/>
        <v>0.85092021914141902</v>
      </c>
      <c r="AM94" s="281">
        <f t="shared" si="95"/>
        <v>0.87297083672112818</v>
      </c>
      <c r="AN94" s="281">
        <f t="shared" si="95"/>
        <v>0.89502145430083735</v>
      </c>
      <c r="AO94" s="281">
        <f t="shared" si="95"/>
        <v>0.91707207188054651</v>
      </c>
      <c r="AP94" s="281">
        <f t="shared" si="95"/>
        <v>0.93912268946025568</v>
      </c>
      <c r="AQ94" s="301">
        <f t="shared" si="95"/>
        <v>0.96117330703996484</v>
      </c>
      <c r="AR94" s="281">
        <f t="shared" si="95"/>
        <v>0.98322392461967401</v>
      </c>
      <c r="AS94" s="281">
        <f>AS92/$C$57</f>
        <v>1.0223278272714078</v>
      </c>
      <c r="AT94" s="154"/>
    </row>
    <row r="95" spans="2:47" x14ac:dyDescent="0.2">
      <c r="B95" s="61"/>
    </row>
    <row r="96" spans="2:47" x14ac:dyDescent="0.2">
      <c r="B96" s="88" t="s">
        <v>271</v>
      </c>
      <c r="C96" s="274"/>
      <c r="D96" s="274"/>
      <c r="E96" s="146"/>
      <c r="F96" s="146"/>
      <c r="G96" s="146"/>
      <c r="H96" s="146"/>
      <c r="I96" s="274"/>
      <c r="J96" s="146"/>
      <c r="K96" s="146"/>
      <c r="L96" s="146"/>
      <c r="M96" s="146"/>
      <c r="N96" s="146"/>
      <c r="O96" s="146"/>
      <c r="P96" s="146"/>
      <c r="Q96" s="146"/>
      <c r="R96" s="146"/>
      <c r="S96" s="274"/>
      <c r="T96" s="146"/>
      <c r="U96" s="146"/>
      <c r="V96" s="146"/>
      <c r="W96" s="146"/>
      <c r="X96" s="146"/>
      <c r="Y96" s="146"/>
      <c r="Z96" s="146"/>
      <c r="AA96" s="146"/>
      <c r="AB96" s="146"/>
      <c r="AC96" s="146"/>
      <c r="AD96" s="146"/>
      <c r="AE96" s="274"/>
      <c r="AF96" s="146"/>
      <c r="AG96" s="146"/>
      <c r="AH96" s="146"/>
      <c r="AI96" s="146"/>
      <c r="AJ96" s="146"/>
      <c r="AK96" s="146"/>
      <c r="AL96" s="146"/>
      <c r="AM96" s="146"/>
      <c r="AN96" s="146"/>
      <c r="AO96" s="146"/>
      <c r="AP96" s="146"/>
      <c r="AQ96" s="274"/>
      <c r="AR96" s="146"/>
      <c r="AS96" s="146"/>
      <c r="AT96" s="146"/>
    </row>
    <row r="97" spans="1:46" ht="13.5" thickBot="1" x14ac:dyDescent="0.25">
      <c r="B97" s="61"/>
      <c r="D97" s="308"/>
      <c r="E97" s="309"/>
      <c r="F97" s="309"/>
      <c r="G97" s="309"/>
      <c r="H97" s="309"/>
      <c r="I97" s="308"/>
      <c r="J97" s="309"/>
      <c r="K97" s="309"/>
      <c r="L97" s="309"/>
      <c r="M97" s="309"/>
      <c r="N97" s="309"/>
      <c r="O97" s="309"/>
      <c r="P97" s="309"/>
      <c r="Q97" s="309"/>
      <c r="R97" s="309"/>
      <c r="S97" s="308"/>
      <c r="T97" s="309"/>
      <c r="U97" s="309"/>
      <c r="V97" s="309"/>
      <c r="W97" s="309"/>
      <c r="X97" s="309"/>
      <c r="Y97" s="309"/>
      <c r="Z97" s="309"/>
      <c r="AA97" s="309"/>
      <c r="AB97" s="309"/>
      <c r="AC97" s="309"/>
      <c r="AD97" s="309"/>
      <c r="AE97" s="308"/>
      <c r="AF97" s="309"/>
      <c r="AG97" s="309"/>
      <c r="AH97" s="309"/>
      <c r="AI97" s="309"/>
      <c r="AJ97" s="309"/>
      <c r="AK97" s="309"/>
      <c r="AL97" s="309"/>
      <c r="AM97" s="309"/>
      <c r="AN97" s="309"/>
      <c r="AO97" s="309"/>
      <c r="AP97" s="309"/>
      <c r="AQ97" s="308"/>
      <c r="AR97" s="309"/>
      <c r="AS97" s="309"/>
      <c r="AT97" s="309"/>
    </row>
    <row r="98" spans="1:46" x14ac:dyDescent="0.2">
      <c r="B98" s="61"/>
      <c r="D98" s="346"/>
      <c r="E98" s="150"/>
      <c r="F98" s="150"/>
      <c r="G98" s="150"/>
      <c r="H98" s="150"/>
      <c r="I98" s="346"/>
      <c r="J98" s="150"/>
      <c r="K98" s="150"/>
      <c r="L98" s="150"/>
      <c r="M98" s="150"/>
      <c r="N98" s="150"/>
      <c r="O98" s="150"/>
    </row>
    <row r="99" spans="1:46" ht="13.5" thickBot="1" x14ac:dyDescent="0.25">
      <c r="A99" s="271"/>
      <c r="B99" s="314" t="s">
        <v>331</v>
      </c>
      <c r="C99" s="339"/>
      <c r="D99" s="324"/>
      <c r="E99" s="315"/>
      <c r="F99" s="315"/>
      <c r="G99" s="315"/>
      <c r="H99" s="315"/>
      <c r="I99" s="324"/>
      <c r="J99" s="315"/>
      <c r="K99" s="315"/>
      <c r="L99" s="315"/>
      <c r="M99" s="315">
        <f>M88</f>
        <v>-247740074.19285026</v>
      </c>
      <c r="N99" s="315">
        <f t="shared" ref="N99:AS99" si="96">N88</f>
        <v>-6357142.8571428573</v>
      </c>
      <c r="O99" s="315">
        <f t="shared" si="96"/>
        <v>-6357142.8571428573</v>
      </c>
      <c r="P99" s="315">
        <f t="shared" si="96"/>
        <v>-6357142.8571428573</v>
      </c>
      <c r="Q99" s="315">
        <f t="shared" si="96"/>
        <v>-6357142.8571428573</v>
      </c>
      <c r="R99" s="315">
        <f t="shared" si="96"/>
        <v>-6357142.8571428573</v>
      </c>
      <c r="S99" s="324">
        <f t="shared" si="96"/>
        <v>-28328825.727513228</v>
      </c>
      <c r="T99" s="315">
        <f t="shared" si="96"/>
        <v>-28328825.727513228</v>
      </c>
      <c r="U99" s="315">
        <f t="shared" si="96"/>
        <v>-22328825.727513228</v>
      </c>
      <c r="V99" s="315">
        <f t="shared" si="96"/>
        <v>-22328825.727513228</v>
      </c>
      <c r="W99" s="315">
        <f t="shared" si="96"/>
        <v>-22328825.727513228</v>
      </c>
      <c r="X99" s="315">
        <f t="shared" si="96"/>
        <v>-22328825.727513228</v>
      </c>
      <c r="Y99" s="315">
        <f t="shared" si="96"/>
        <v>-22328825.727513228</v>
      </c>
      <c r="Z99" s="315">
        <f t="shared" si="96"/>
        <v>-22328825.727513228</v>
      </c>
      <c r="AA99" s="315">
        <f t="shared" si="96"/>
        <v>-22328825.727513228</v>
      </c>
      <c r="AB99" s="315">
        <f t="shared" si="96"/>
        <v>-22328825.727513228</v>
      </c>
      <c r="AC99" s="315">
        <f t="shared" si="96"/>
        <v>-22328825.727513228</v>
      </c>
      <c r="AD99" s="315">
        <f t="shared" si="96"/>
        <v>-22328825.727513228</v>
      </c>
      <c r="AE99" s="324">
        <f t="shared" si="96"/>
        <v>-22328825.727513228</v>
      </c>
      <c r="AF99" s="315">
        <f t="shared" si="96"/>
        <v>-22328825.727513228</v>
      </c>
      <c r="AG99" s="315">
        <f t="shared" si="96"/>
        <v>-22328825.727513228</v>
      </c>
      <c r="AH99" s="315">
        <f t="shared" si="96"/>
        <v>-22328825.727513228</v>
      </c>
      <c r="AI99" s="315">
        <f t="shared" si="96"/>
        <v>-22328825.727513228</v>
      </c>
      <c r="AJ99" s="315">
        <f t="shared" si="96"/>
        <v>-22328825.727513228</v>
      </c>
      <c r="AK99" s="315">
        <f t="shared" si="96"/>
        <v>-20095492.394179896</v>
      </c>
      <c r="AL99" s="315">
        <f t="shared" si="96"/>
        <v>-20095492.394179896</v>
      </c>
      <c r="AM99" s="315">
        <f t="shared" si="96"/>
        <v>-20095492.394179896</v>
      </c>
      <c r="AN99" s="315">
        <f t="shared" si="96"/>
        <v>-20095492.394179896</v>
      </c>
      <c r="AO99" s="315">
        <f t="shared" si="96"/>
        <v>-20095492.394179896</v>
      </c>
      <c r="AP99" s="315">
        <f t="shared" si="96"/>
        <v>-20095492.394179896</v>
      </c>
      <c r="AQ99" s="324">
        <f t="shared" si="96"/>
        <v>-20095492.394179896</v>
      </c>
      <c r="AR99" s="315">
        <f t="shared" si="96"/>
        <v>-20095492.394179896</v>
      </c>
      <c r="AS99" s="315">
        <f t="shared" si="96"/>
        <v>-35636742.394179896</v>
      </c>
      <c r="AT99" s="327"/>
    </row>
    <row r="100" spans="1:46" x14ac:dyDescent="0.2">
      <c r="A100" s="154"/>
      <c r="B100" s="316" t="s">
        <v>332</v>
      </c>
      <c r="C100" s="317"/>
      <c r="D100" s="325"/>
      <c r="E100" s="318"/>
      <c r="F100" s="318"/>
      <c r="G100" s="318"/>
      <c r="H100" s="318"/>
      <c r="I100" s="325"/>
      <c r="J100" s="318"/>
      <c r="K100" s="318"/>
      <c r="L100" s="318"/>
      <c r="M100" s="318">
        <f>-M99</f>
        <v>247740074.19285026</v>
      </c>
      <c r="N100" s="318">
        <f>M100-N99</f>
        <v>254097217.04999313</v>
      </c>
      <c r="O100" s="318">
        <f t="shared" ref="O100:AS100" si="97">N100-O99</f>
        <v>260454359.90713599</v>
      </c>
      <c r="P100" s="318">
        <f t="shared" si="97"/>
        <v>266811502.76427886</v>
      </c>
      <c r="Q100" s="318">
        <f t="shared" si="97"/>
        <v>273168645.62142169</v>
      </c>
      <c r="R100" s="318">
        <f t="shared" si="97"/>
        <v>279525788.47856456</v>
      </c>
      <c r="S100" s="325">
        <f t="shared" si="97"/>
        <v>307854614.20607781</v>
      </c>
      <c r="T100" s="318">
        <f t="shared" si="97"/>
        <v>336183439.93359107</v>
      </c>
      <c r="U100" s="318">
        <f t="shared" si="97"/>
        <v>358512265.66110432</v>
      </c>
      <c r="V100" s="318">
        <f t="shared" si="97"/>
        <v>380841091.38861758</v>
      </c>
      <c r="W100" s="318">
        <f t="shared" si="97"/>
        <v>403169917.11613083</v>
      </c>
      <c r="X100" s="318">
        <f t="shared" si="97"/>
        <v>425498742.84364408</v>
      </c>
      <c r="Y100" s="318">
        <f t="shared" si="97"/>
        <v>447827568.57115734</v>
      </c>
      <c r="Z100" s="318">
        <f t="shared" si="97"/>
        <v>470156394.29867059</v>
      </c>
      <c r="AA100" s="318">
        <f>Z100-AA99</f>
        <v>492485220.02618384</v>
      </c>
      <c r="AB100" s="318">
        <f t="shared" si="97"/>
        <v>514814045.7536971</v>
      </c>
      <c r="AC100" s="318">
        <f t="shared" si="97"/>
        <v>537142871.48121035</v>
      </c>
      <c r="AD100" s="318">
        <f t="shared" si="97"/>
        <v>559471697.20872355</v>
      </c>
      <c r="AE100" s="325">
        <f t="shared" si="97"/>
        <v>581800522.93623674</v>
      </c>
      <c r="AF100" s="318">
        <f t="shared" si="97"/>
        <v>604129348.66374993</v>
      </c>
      <c r="AG100" s="318">
        <f t="shared" si="97"/>
        <v>626458174.39126313</v>
      </c>
      <c r="AH100" s="318">
        <f t="shared" si="97"/>
        <v>648787000.11877632</v>
      </c>
      <c r="AI100" s="318">
        <f t="shared" si="97"/>
        <v>671115825.84628952</v>
      </c>
      <c r="AJ100" s="318">
        <f t="shared" si="97"/>
        <v>693444651.57380271</v>
      </c>
      <c r="AK100" s="318">
        <f t="shared" si="97"/>
        <v>713540143.96798265</v>
      </c>
      <c r="AL100" s="318">
        <f t="shared" si="97"/>
        <v>733635636.36216259</v>
      </c>
      <c r="AM100" s="318">
        <f t="shared" si="97"/>
        <v>753731128.75634253</v>
      </c>
      <c r="AN100" s="318">
        <f t="shared" si="97"/>
        <v>773826621.15052247</v>
      </c>
      <c r="AO100" s="318">
        <f t="shared" si="97"/>
        <v>793922113.54470241</v>
      </c>
      <c r="AP100" s="318">
        <f t="shared" si="97"/>
        <v>814017605.93888235</v>
      </c>
      <c r="AQ100" s="325">
        <f t="shared" si="97"/>
        <v>834113098.33306229</v>
      </c>
      <c r="AR100" s="318">
        <f t="shared" si="97"/>
        <v>854208590.72724223</v>
      </c>
      <c r="AS100" s="318">
        <f t="shared" si="97"/>
        <v>889845333.12142217</v>
      </c>
      <c r="AT100" s="328"/>
    </row>
    <row r="101" spans="1:46" ht="13.5" thickBot="1" x14ac:dyDescent="0.25">
      <c r="A101" s="271"/>
      <c r="B101" s="314" t="s">
        <v>373</v>
      </c>
      <c r="C101" s="319">
        <f>0.021+0.03</f>
        <v>5.1000000000000004E-2</v>
      </c>
      <c r="D101" s="324"/>
      <c r="E101" s="315"/>
      <c r="F101" s="315"/>
      <c r="G101" s="315"/>
      <c r="H101" s="315"/>
      <c r="I101" s="324"/>
      <c r="J101" s="315"/>
      <c r="K101" s="315"/>
      <c r="L101" s="315"/>
      <c r="M101" s="315"/>
      <c r="N101" s="315"/>
      <c r="O101" s="315">
        <f>SUM(O102:O104)</f>
        <v>3239739.517387413</v>
      </c>
      <c r="P101" s="315"/>
      <c r="Q101" s="315"/>
      <c r="R101" s="315">
        <f t="shared" ref="R101:AM101" si="98">SUM(R102:R104)</f>
        <v>3401846.6602445561</v>
      </c>
      <c r="S101" s="324"/>
      <c r="T101" s="315"/>
      <c r="U101" s="315">
        <f t="shared" si="98"/>
        <v>3925146.3311274927</v>
      </c>
      <c r="V101" s="315"/>
      <c r="W101" s="315"/>
      <c r="X101" s="315">
        <f t="shared" si="98"/>
        <v>4855723.9152048742</v>
      </c>
      <c r="Y101" s="315"/>
      <c r="Z101" s="315"/>
      <c r="AA101" s="315">
        <f t="shared" si="98"/>
        <v>5709801.4992822567</v>
      </c>
      <c r="AB101" s="315"/>
      <c r="AC101" s="315"/>
      <c r="AD101" s="315">
        <f>SUM(AD102:AD104)</f>
        <v>6563879.0833596382</v>
      </c>
      <c r="AE101" s="324"/>
      <c r="AF101" s="315"/>
      <c r="AG101" s="315">
        <f t="shared" si="98"/>
        <v>7417956.6674370188</v>
      </c>
      <c r="AH101" s="315"/>
      <c r="AI101" s="315"/>
      <c r="AJ101" s="315">
        <f t="shared" si="98"/>
        <v>8272034.2515143985</v>
      </c>
      <c r="AK101" s="315"/>
      <c r="AL101" s="315"/>
      <c r="AM101" s="315">
        <f t="shared" si="98"/>
        <v>9097636.83559178</v>
      </c>
      <c r="AN101" s="315"/>
      <c r="AO101" s="315"/>
      <c r="AP101" s="315">
        <f>SUM(AP102:AP104)</f>
        <v>9866289.4196691625</v>
      </c>
      <c r="AQ101" s="324"/>
      <c r="AR101" s="315"/>
      <c r="AS101" s="315">
        <f>SUM(AS102:AS104)</f>
        <v>10634942.003746545</v>
      </c>
      <c r="AT101" s="329"/>
    </row>
    <row r="102" spans="1:46" ht="13.5" thickBot="1" x14ac:dyDescent="0.25">
      <c r="B102" s="277" t="s">
        <v>335</v>
      </c>
      <c r="C102" s="312"/>
      <c r="D102" s="302"/>
      <c r="E102" s="176"/>
      <c r="F102" s="176"/>
      <c r="G102" s="176"/>
      <c r="H102" s="176"/>
      <c r="I102" s="302"/>
      <c r="J102" s="176"/>
      <c r="K102" s="176"/>
      <c r="L102" s="176"/>
      <c r="M102" s="176"/>
      <c r="N102" s="176"/>
      <c r="O102" s="176">
        <f>M100*C101/4</f>
        <v>3158685.9459588411</v>
      </c>
      <c r="P102" s="176"/>
      <c r="Q102" s="176"/>
      <c r="R102" s="176">
        <f>O100*$C$101/4</f>
        <v>3320793.0888159843</v>
      </c>
      <c r="S102" s="302"/>
      <c r="T102" s="176"/>
      <c r="U102" s="176">
        <f t="shared" ref="U102" si="99">R100*$C$101/4</f>
        <v>3563953.8031016984</v>
      </c>
      <c r="V102" s="176"/>
      <c r="W102" s="176"/>
      <c r="X102" s="176">
        <f t="shared" ref="X102" si="100">U100*$C$101/4</f>
        <v>4571031.3871790804</v>
      </c>
      <c r="Y102" s="176"/>
      <c r="Z102" s="176"/>
      <c r="AA102" s="176">
        <f t="shared" ref="AA102" si="101">X100*$C$101/4</f>
        <v>5425108.9712564629</v>
      </c>
      <c r="AB102" s="176"/>
      <c r="AC102" s="176"/>
      <c r="AD102" s="176">
        <f>AA100*$C$101/4</f>
        <v>6279186.5553338444</v>
      </c>
      <c r="AE102" s="302"/>
      <c r="AF102" s="176"/>
      <c r="AG102" s="176">
        <f>AD100*$C$101/4</f>
        <v>7133264.1394112259</v>
      </c>
      <c r="AH102" s="176"/>
      <c r="AI102" s="176"/>
      <c r="AJ102" s="176">
        <f>AG100*$C$101/4</f>
        <v>7987341.7234886056</v>
      </c>
      <c r="AK102" s="176"/>
      <c r="AL102" s="176"/>
      <c r="AM102" s="176">
        <f t="shared" ref="AM102" si="102">AJ100*$C$101/4</f>
        <v>8841419.3075659852</v>
      </c>
      <c r="AN102" s="176"/>
      <c r="AO102" s="176"/>
      <c r="AP102" s="176">
        <f t="shared" ref="AP102" si="103">AM100*$C$101/4</f>
        <v>9610071.8916433677</v>
      </c>
      <c r="AQ102" s="302"/>
      <c r="AR102" s="176"/>
      <c r="AS102" s="176">
        <f>AP100*$C$101/4</f>
        <v>10378724.47572075</v>
      </c>
      <c r="AT102" s="330"/>
    </row>
    <row r="103" spans="1:46" ht="13.5" thickBot="1" x14ac:dyDescent="0.25">
      <c r="B103" s="277" t="s">
        <v>336</v>
      </c>
      <c r="C103" s="312"/>
      <c r="D103" s="302"/>
      <c r="E103" s="176"/>
      <c r="F103" s="176"/>
      <c r="G103" s="176"/>
      <c r="H103" s="176"/>
      <c r="I103" s="302"/>
      <c r="J103" s="176"/>
      <c r="K103" s="176"/>
      <c r="L103" s="176"/>
      <c r="M103" s="176"/>
      <c r="N103" s="176"/>
      <c r="O103" s="176">
        <f>(N100-M100)*C101/4*(2/3)</f>
        <v>54035.714285714355</v>
      </c>
      <c r="P103" s="176"/>
      <c r="Q103" s="176"/>
      <c r="R103" s="176">
        <f>(P100-O100)*$C$101/4*(2/3)</f>
        <v>54035.714285714355</v>
      </c>
      <c r="S103" s="302"/>
      <c r="T103" s="176"/>
      <c r="U103" s="176">
        <f t="shared" ref="U103:AS103" si="104">(S100-R100)*$C$101/4*(2/3)</f>
        <v>240795.01868386267</v>
      </c>
      <c r="V103" s="176"/>
      <c r="W103" s="176"/>
      <c r="X103" s="176">
        <f t="shared" si="104"/>
        <v>189795.01868386267</v>
      </c>
      <c r="Y103" s="176"/>
      <c r="Z103" s="176"/>
      <c r="AA103" s="176">
        <f t="shared" si="104"/>
        <v>189795.01868386267</v>
      </c>
      <c r="AB103" s="176"/>
      <c r="AC103" s="176"/>
      <c r="AD103" s="176">
        <f>(AB100-AA100)*$C$101/4*(2/3)</f>
        <v>189795.01868386267</v>
      </c>
      <c r="AE103" s="302"/>
      <c r="AF103" s="176"/>
      <c r="AG103" s="176">
        <f t="shared" si="104"/>
        <v>189795.01868386217</v>
      </c>
      <c r="AH103" s="176"/>
      <c r="AI103" s="176"/>
      <c r="AJ103" s="176">
        <f t="shared" si="104"/>
        <v>189795.01868386217</v>
      </c>
      <c r="AK103" s="176"/>
      <c r="AL103" s="176"/>
      <c r="AM103" s="176">
        <f t="shared" si="104"/>
        <v>170811.6853505295</v>
      </c>
      <c r="AN103" s="176"/>
      <c r="AO103" s="176"/>
      <c r="AP103" s="176">
        <f t="shared" si="104"/>
        <v>170811.6853505295</v>
      </c>
      <c r="AQ103" s="302"/>
      <c r="AR103" s="176"/>
      <c r="AS103" s="177">
        <f t="shared" si="104"/>
        <v>170811.6853505295</v>
      </c>
      <c r="AT103" s="330"/>
    </row>
    <row r="104" spans="1:46" ht="13.5" thickBot="1" x14ac:dyDescent="0.25">
      <c r="B104" s="277" t="s">
        <v>337</v>
      </c>
      <c r="C104" s="312"/>
      <c r="D104" s="302"/>
      <c r="E104" s="176"/>
      <c r="F104" s="176"/>
      <c r="G104" s="176"/>
      <c r="H104" s="176"/>
      <c r="I104" s="302"/>
      <c r="J104" s="176"/>
      <c r="K104" s="176"/>
      <c r="L104" s="176"/>
      <c r="M104" s="176"/>
      <c r="N104" s="176"/>
      <c r="O104" s="176">
        <f>(O100-N100)*C101/4*(1/3)</f>
        <v>27017.857142857178</v>
      </c>
      <c r="P104" s="176"/>
      <c r="Q104" s="176"/>
      <c r="R104" s="176">
        <f>(Q100-P100)*$C$101/4*(1/3)</f>
        <v>27017.85714285705</v>
      </c>
      <c r="S104" s="302"/>
      <c r="T104" s="176"/>
      <c r="U104" s="176">
        <f t="shared" ref="U104:AS104" si="105">(T100-S100)*$C$101/4*(1/3)</f>
        <v>120397.50934193133</v>
      </c>
      <c r="V104" s="176"/>
      <c r="W104" s="176"/>
      <c r="X104" s="176">
        <f t="shared" si="105"/>
        <v>94897.509341931334</v>
      </c>
      <c r="Y104" s="176"/>
      <c r="Z104" s="176"/>
      <c r="AA104" s="176">
        <f t="shared" si="105"/>
        <v>94897.509341931334</v>
      </c>
      <c r="AB104" s="176"/>
      <c r="AC104" s="176"/>
      <c r="AD104" s="176">
        <f t="shared" si="105"/>
        <v>94897.509341931334</v>
      </c>
      <c r="AE104" s="302"/>
      <c r="AF104" s="176"/>
      <c r="AG104" s="176">
        <f t="shared" si="105"/>
        <v>94897.509341931087</v>
      </c>
      <c r="AH104" s="176"/>
      <c r="AI104" s="176"/>
      <c r="AJ104" s="176">
        <f t="shared" si="105"/>
        <v>94897.509341931087</v>
      </c>
      <c r="AK104" s="176"/>
      <c r="AL104" s="176"/>
      <c r="AM104" s="176">
        <f t="shared" si="105"/>
        <v>85405.84267526475</v>
      </c>
      <c r="AN104" s="176"/>
      <c r="AO104" s="176"/>
      <c r="AP104" s="176">
        <f t="shared" si="105"/>
        <v>85405.84267526475</v>
      </c>
      <c r="AQ104" s="302"/>
      <c r="AR104" s="176"/>
      <c r="AS104" s="177">
        <f t="shared" si="105"/>
        <v>85405.84267526475</v>
      </c>
      <c r="AT104" s="330"/>
    </row>
    <row r="105" spans="1:46" ht="13.5" thickBot="1" x14ac:dyDescent="0.25">
      <c r="B105" s="277" t="s">
        <v>333</v>
      </c>
      <c r="C105" s="312"/>
      <c r="D105" s="302"/>
      <c r="E105" s="176"/>
      <c r="F105" s="176"/>
      <c r="G105" s="176"/>
      <c r="H105" s="176"/>
      <c r="I105" s="302"/>
      <c r="J105" s="176"/>
      <c r="K105" s="176"/>
      <c r="L105" s="176"/>
      <c r="M105" s="176"/>
      <c r="N105" s="176"/>
      <c r="O105" s="176">
        <f>O101+M107</f>
        <v>12138192.848601634</v>
      </c>
      <c r="P105" s="176"/>
      <c r="Q105" s="176"/>
      <c r="R105" s="176">
        <f>R101+O106+O105</f>
        <v>15540039.50884619</v>
      </c>
      <c r="S105" s="311"/>
      <c r="T105" s="176"/>
      <c r="U105" s="176">
        <f>U101+R105+R106</f>
        <v>19619947.798793353</v>
      </c>
      <c r="V105" s="176"/>
      <c r="W105" s="176"/>
      <c r="X105" s="176">
        <f>X101+U105+U106</f>
        <v>24673807.217736017</v>
      </c>
      <c r="Y105" s="313"/>
      <c r="Z105" s="176"/>
      <c r="AA105" s="176">
        <f>AA101+X105+X106</f>
        <v>30633763.051452886</v>
      </c>
      <c r="AB105" s="176"/>
      <c r="AC105" s="176"/>
      <c r="AD105" s="176">
        <f>AD101+AA105+AA106</f>
        <v>37512233.176838659</v>
      </c>
      <c r="AE105" s="302"/>
      <c r="AF105" s="176"/>
      <c r="AG105" s="176">
        <f>AG101+AD105+AD106</f>
        <v>45320770.323181704</v>
      </c>
      <c r="AH105" s="176"/>
      <c r="AI105" s="176"/>
      <c r="AJ105" s="176">
        <f>AJ101+AG105+AG106</f>
        <v>54071085.547700793</v>
      </c>
      <c r="AK105" s="176"/>
      <c r="AL105" s="176"/>
      <c r="AM105" s="176">
        <f>AM101+AJ105+AJ106</f>
        <v>63746562.204913139</v>
      </c>
      <c r="AN105" s="176"/>
      <c r="AO105" s="176"/>
      <c r="AP105" s="176">
        <f>AP101+AM105+AM106</f>
        <v>74302257.965315491</v>
      </c>
      <c r="AQ105" s="302"/>
      <c r="AR105" s="176"/>
      <c r="AS105" s="176">
        <f>AS101+AP105+AP106</f>
        <v>85749968.637174666</v>
      </c>
      <c r="AT105" s="330"/>
    </row>
    <row r="106" spans="1:46" x14ac:dyDescent="0.2">
      <c r="A106" s="154"/>
      <c r="B106" s="316" t="s">
        <v>334</v>
      </c>
      <c r="C106" s="320"/>
      <c r="D106" s="325"/>
      <c r="E106" s="318"/>
      <c r="F106" s="318"/>
      <c r="G106" s="318"/>
      <c r="H106" s="318"/>
      <c r="I106" s="325"/>
      <c r="J106" s="318"/>
      <c r="K106" s="318"/>
      <c r="L106" s="318"/>
      <c r="M106" s="318"/>
      <c r="N106" s="318"/>
      <c r="O106" s="318"/>
      <c r="P106" s="318"/>
      <c r="Q106" s="318"/>
      <c r="R106" s="318">
        <f>O105*C101/4</f>
        <v>154761.95881967084</v>
      </c>
      <c r="S106" s="326"/>
      <c r="T106" s="318"/>
      <c r="U106" s="318">
        <f>R105*C101/4</f>
        <v>198135.50373778894</v>
      </c>
      <c r="V106" s="318"/>
      <c r="W106" s="318"/>
      <c r="X106" s="318">
        <f>U105*C101/4</f>
        <v>250154.33443461527</v>
      </c>
      <c r="Y106" s="321"/>
      <c r="Z106" s="318"/>
      <c r="AA106" s="318">
        <f>X105*C101/4</f>
        <v>314591.04202613427</v>
      </c>
      <c r="AB106" s="318"/>
      <c r="AC106" s="318"/>
      <c r="AD106" s="318">
        <f>AA105*C101/4</f>
        <v>390580.47890602431</v>
      </c>
      <c r="AE106" s="325"/>
      <c r="AF106" s="318"/>
      <c r="AG106" s="318">
        <f>AD105*C101/4</f>
        <v>478280.97300469293</v>
      </c>
      <c r="AH106" s="318"/>
      <c r="AI106" s="318"/>
      <c r="AJ106" s="318">
        <f>AG105*C101/4</f>
        <v>577839.82162056677</v>
      </c>
      <c r="AK106" s="318"/>
      <c r="AL106" s="318"/>
      <c r="AM106" s="318">
        <f>AJ105*C101/4</f>
        <v>689406.34073318518</v>
      </c>
      <c r="AN106" s="318"/>
      <c r="AO106" s="318"/>
      <c r="AP106" s="318">
        <f>AM105*C101/4</f>
        <v>812768.6681126426</v>
      </c>
      <c r="AQ106" s="325"/>
      <c r="AR106" s="318"/>
      <c r="AS106" s="318">
        <f>AP105*C101/4</f>
        <v>947353.78905777261</v>
      </c>
      <c r="AT106" s="328"/>
    </row>
    <row r="107" spans="1:46" ht="13.5" thickBot="1" x14ac:dyDescent="0.25">
      <c r="B107" s="322" t="s">
        <v>328</v>
      </c>
      <c r="C107" s="348">
        <v>0.01</v>
      </c>
      <c r="D107" s="302"/>
      <c r="E107" s="176"/>
      <c r="F107" s="176"/>
      <c r="G107" s="176"/>
      <c r="H107" s="176"/>
      <c r="I107" s="302"/>
      <c r="J107" s="176"/>
      <c r="K107" s="176"/>
      <c r="L107" s="176"/>
      <c r="M107" s="176">
        <f>-AS89*C107</f>
        <v>8898453.3312142212</v>
      </c>
      <c r="N107" s="176"/>
      <c r="O107" s="176"/>
      <c r="P107" s="176"/>
      <c r="Q107" s="176"/>
      <c r="R107" s="176"/>
      <c r="S107" s="302"/>
      <c r="T107" s="176"/>
      <c r="U107" s="176"/>
      <c r="V107" s="176"/>
      <c r="W107" s="176"/>
      <c r="X107" s="176"/>
      <c r="Y107" s="176"/>
      <c r="Z107" s="176"/>
      <c r="AA107" s="176"/>
      <c r="AB107" s="176"/>
      <c r="AC107" s="176"/>
      <c r="AD107" s="176"/>
      <c r="AE107" s="302"/>
      <c r="AF107" s="176"/>
      <c r="AG107" s="176"/>
      <c r="AH107" s="176"/>
      <c r="AI107" s="176"/>
      <c r="AJ107" s="176"/>
      <c r="AK107" s="176"/>
      <c r="AL107" s="176"/>
      <c r="AM107" s="176"/>
      <c r="AN107" s="176"/>
      <c r="AO107" s="176"/>
      <c r="AP107" s="176"/>
      <c r="AQ107" s="302"/>
      <c r="AR107" s="176"/>
      <c r="AS107" s="176"/>
      <c r="AT107" s="330"/>
    </row>
    <row r="108" spans="1:46" x14ac:dyDescent="0.2">
      <c r="B108" s="485" t="s">
        <v>329</v>
      </c>
      <c r="C108" s="486">
        <v>5.0000000000000001E-3</v>
      </c>
      <c r="D108" s="325"/>
      <c r="E108" s="318"/>
      <c r="F108" s="318"/>
      <c r="G108" s="318"/>
      <c r="H108" s="318"/>
      <c r="I108" s="325"/>
      <c r="J108" s="318"/>
      <c r="K108" s="318"/>
      <c r="L108" s="318"/>
      <c r="M108" s="318"/>
      <c r="N108" s="318"/>
      <c r="O108" s="318"/>
      <c r="P108" s="318"/>
      <c r="Q108" s="318"/>
      <c r="R108" s="318"/>
      <c r="S108" s="325"/>
      <c r="T108" s="318"/>
      <c r="U108" s="318"/>
      <c r="V108" s="318"/>
      <c r="W108" s="318"/>
      <c r="X108" s="318"/>
      <c r="Y108" s="318"/>
      <c r="Z108" s="318"/>
      <c r="AA108" s="318"/>
      <c r="AB108" s="318"/>
      <c r="AC108" s="318"/>
      <c r="AD108" s="318"/>
      <c r="AE108" s="325"/>
      <c r="AF108" s="318"/>
      <c r="AG108" s="318"/>
      <c r="AH108" s="318"/>
      <c r="AI108" s="318"/>
      <c r="AJ108" s="318"/>
      <c r="AK108" s="318"/>
      <c r="AL108" s="318"/>
      <c r="AM108" s="318"/>
      <c r="AN108" s="318"/>
      <c r="AO108" s="318"/>
      <c r="AP108" s="318"/>
      <c r="AQ108" s="325"/>
      <c r="AR108" s="318"/>
      <c r="AS108" s="318">
        <f>-AS89*C108</f>
        <v>4449226.6656071106</v>
      </c>
      <c r="AT108" s="331"/>
    </row>
    <row r="109" spans="1:46" ht="13.5" thickBot="1" x14ac:dyDescent="0.25">
      <c r="A109" s="271"/>
      <c r="B109" s="314" t="s">
        <v>341</v>
      </c>
      <c r="C109" s="323"/>
      <c r="D109" s="324"/>
      <c r="E109" s="315"/>
      <c r="F109" s="315"/>
      <c r="G109" s="315"/>
      <c r="H109" s="315"/>
      <c r="I109" s="324"/>
      <c r="J109" s="315"/>
      <c r="K109" s="315"/>
      <c r="L109" s="315"/>
      <c r="M109" s="315">
        <f>(-$AS$89-M100)</f>
        <v>642105258.92857194</v>
      </c>
      <c r="N109" s="315">
        <f>(-$AS$89-N100)</f>
        <v>635748116.07142901</v>
      </c>
      <c r="O109" s="315">
        <f t="shared" ref="O109:AS109" si="106">(-$AS$89-O100)</f>
        <v>629390973.21428621</v>
      </c>
      <c r="P109" s="315">
        <f t="shared" si="106"/>
        <v>623033830.35714328</v>
      </c>
      <c r="Q109" s="315">
        <f t="shared" si="106"/>
        <v>616676687.50000048</v>
      </c>
      <c r="R109" s="315">
        <f t="shared" si="106"/>
        <v>610319544.64285755</v>
      </c>
      <c r="S109" s="324">
        <f t="shared" si="106"/>
        <v>581990718.91534436</v>
      </c>
      <c r="T109" s="315">
        <f t="shared" si="106"/>
        <v>553661893.18783116</v>
      </c>
      <c r="U109" s="315">
        <f>(-$AS$89-U100)</f>
        <v>531333067.46031785</v>
      </c>
      <c r="V109" s="315">
        <f t="shared" si="106"/>
        <v>509004241.7328046</v>
      </c>
      <c r="W109" s="315">
        <f t="shared" si="106"/>
        <v>486675416.00529134</v>
      </c>
      <c r="X109" s="315">
        <f t="shared" si="106"/>
        <v>464346590.27777809</v>
      </c>
      <c r="Y109" s="315">
        <f t="shared" si="106"/>
        <v>442017764.55026484</v>
      </c>
      <c r="Z109" s="315">
        <f t="shared" si="106"/>
        <v>419688938.82275158</v>
      </c>
      <c r="AA109" s="315">
        <f t="shared" si="106"/>
        <v>397360113.09523833</v>
      </c>
      <c r="AB109" s="315">
        <f t="shared" si="106"/>
        <v>375031287.36772507</v>
      </c>
      <c r="AC109" s="315">
        <f t="shared" si="106"/>
        <v>352702461.64021182</v>
      </c>
      <c r="AD109" s="315">
        <f t="shared" si="106"/>
        <v>330373635.91269863</v>
      </c>
      <c r="AE109" s="324">
        <f t="shared" si="106"/>
        <v>308044810.18518543</v>
      </c>
      <c r="AF109" s="315">
        <f t="shared" si="106"/>
        <v>285715984.45767224</v>
      </c>
      <c r="AG109" s="315">
        <f t="shared" si="106"/>
        <v>263387158.73015904</v>
      </c>
      <c r="AH109" s="315">
        <f t="shared" si="106"/>
        <v>241058333.00264585</v>
      </c>
      <c r="AI109" s="315">
        <f t="shared" si="106"/>
        <v>218729507.27513266</v>
      </c>
      <c r="AJ109" s="315">
        <f t="shared" si="106"/>
        <v>196400681.54761946</v>
      </c>
      <c r="AK109" s="315">
        <f t="shared" si="106"/>
        <v>176305189.15343952</v>
      </c>
      <c r="AL109" s="315">
        <f t="shared" si="106"/>
        <v>156209696.75925958</v>
      </c>
      <c r="AM109" s="315">
        <f t="shared" si="106"/>
        <v>136114204.36507964</v>
      </c>
      <c r="AN109" s="315">
        <f t="shared" si="106"/>
        <v>116018711.9708997</v>
      </c>
      <c r="AO109" s="315">
        <f t="shared" si="106"/>
        <v>95923219.576719761</v>
      </c>
      <c r="AP109" s="315">
        <f t="shared" si="106"/>
        <v>75827727.182539821</v>
      </c>
      <c r="AQ109" s="324">
        <f t="shared" si="106"/>
        <v>55732234.78835988</v>
      </c>
      <c r="AR109" s="315">
        <f t="shared" si="106"/>
        <v>35636742.39417994</v>
      </c>
      <c r="AS109" s="315">
        <f t="shared" si="106"/>
        <v>0</v>
      </c>
      <c r="AT109" s="327"/>
    </row>
    <row r="110" spans="1:46" ht="13.5" thickBot="1" x14ac:dyDescent="0.25">
      <c r="B110" s="277" t="s">
        <v>340</v>
      </c>
      <c r="C110" s="312"/>
      <c r="D110" s="302"/>
      <c r="E110" s="176"/>
      <c r="F110" s="176"/>
      <c r="G110" s="176"/>
      <c r="H110" s="176"/>
      <c r="I110" s="302"/>
      <c r="J110" s="176"/>
      <c r="K110" s="176"/>
      <c r="L110" s="176"/>
      <c r="M110" s="176"/>
      <c r="N110" s="176"/>
      <c r="O110" s="176">
        <f>N109*$C$113/4</f>
        <v>1589370.2901785725</v>
      </c>
      <c r="P110" s="176"/>
      <c r="Q110" s="176"/>
      <c r="R110" s="176">
        <f>Q109*$C$113/4</f>
        <v>1541691.7187500012</v>
      </c>
      <c r="S110" s="302"/>
      <c r="T110" s="176"/>
      <c r="U110" s="176">
        <f>T109*$C$113/4</f>
        <v>1384154.7329695779</v>
      </c>
      <c r="V110" s="176"/>
      <c r="W110" s="176"/>
      <c r="X110" s="176">
        <f>W109*$C$113/4</f>
        <v>1216688.5400132283</v>
      </c>
      <c r="Y110" s="176"/>
      <c r="Z110" s="176"/>
      <c r="AA110" s="176">
        <f t="shared" ref="AA110:AM110" si="107">Z109*$C$113/4</f>
        <v>1049222.347056879</v>
      </c>
      <c r="AB110" s="176"/>
      <c r="AC110" s="176"/>
      <c r="AD110" s="176">
        <f t="shared" si="107"/>
        <v>881756.15410052962</v>
      </c>
      <c r="AE110" s="302"/>
      <c r="AF110" s="176"/>
      <c r="AG110" s="176">
        <f t="shared" si="107"/>
        <v>714289.96114418062</v>
      </c>
      <c r="AH110" s="176"/>
      <c r="AI110" s="176"/>
      <c r="AJ110" s="176">
        <f>AI109*$C$113/4</f>
        <v>546823.76818783162</v>
      </c>
      <c r="AK110" s="176"/>
      <c r="AL110" s="176"/>
      <c r="AM110" s="176">
        <f t="shared" si="107"/>
        <v>390524.24189814896</v>
      </c>
      <c r="AN110" s="176"/>
      <c r="AO110" s="176"/>
      <c r="AP110" s="176">
        <f>AO109*$C$113/4</f>
        <v>239808.04894179941</v>
      </c>
      <c r="AQ110" s="302"/>
      <c r="AR110" s="176"/>
      <c r="AS110" s="176">
        <f>AR109*$C$113/4</f>
        <v>89091.855985449845</v>
      </c>
      <c r="AT110" s="330"/>
    </row>
    <row r="111" spans="1:46" ht="13.5" thickBot="1" x14ac:dyDescent="0.25">
      <c r="B111" s="277" t="s">
        <v>339</v>
      </c>
      <c r="C111" s="312"/>
      <c r="D111" s="302"/>
      <c r="E111" s="176"/>
      <c r="F111" s="176"/>
      <c r="G111" s="176"/>
      <c r="H111" s="176"/>
      <c r="I111" s="302"/>
      <c r="J111" s="176"/>
      <c r="K111" s="176"/>
      <c r="L111" s="176"/>
      <c r="M111" s="176"/>
      <c r="N111" s="176"/>
      <c r="O111" s="176">
        <f>(M109-N109)*C113/4*2/3</f>
        <v>10595.23809523821</v>
      </c>
      <c r="P111" s="176"/>
      <c r="Q111" s="176"/>
      <c r="R111" s="176">
        <f>(P109-Q109)*$C$113/4*(2/3)</f>
        <v>10595.23809523801</v>
      </c>
      <c r="S111" s="302"/>
      <c r="T111" s="176"/>
      <c r="U111" s="176">
        <f t="shared" ref="U111" si="108">(S109-T109)*$C$113/4*(2/3)</f>
        <v>47214.709545855323</v>
      </c>
      <c r="V111" s="176"/>
      <c r="W111" s="176"/>
      <c r="X111" s="176">
        <f>(V109-W109)*$C$113/4*(2/3)</f>
        <v>37214.709545855425</v>
      </c>
      <c r="Y111" s="176"/>
      <c r="Z111" s="176"/>
      <c r="AA111" s="176">
        <f t="shared" ref="AA111" si="109">(Y109-Z109)*$C$113/4*(2/3)</f>
        <v>37214.709545855425</v>
      </c>
      <c r="AB111" s="176"/>
      <c r="AC111" s="176"/>
      <c r="AD111" s="176">
        <f t="shared" ref="AD111" si="110">(AB109-AC109)*$C$113/4*(2/3)</f>
        <v>37214.709545855425</v>
      </c>
      <c r="AE111" s="302"/>
      <c r="AF111" s="176"/>
      <c r="AG111" s="176">
        <f t="shared" ref="AG111" si="111">(AE109-AF109)*$C$113/4*(2/3)</f>
        <v>37214.709545855323</v>
      </c>
      <c r="AH111" s="176"/>
      <c r="AI111" s="176"/>
      <c r="AJ111" s="176">
        <f>(AH109-AI109)*$C$113/4*(2/3)</f>
        <v>37214.709545855323</v>
      </c>
      <c r="AK111" s="176"/>
      <c r="AL111" s="176"/>
      <c r="AM111" s="176">
        <f t="shared" ref="AM111" si="112">(AK109-AL109)*$C$113/4*(2/3)</f>
        <v>33492.487323633235</v>
      </c>
      <c r="AN111" s="176"/>
      <c r="AO111" s="176"/>
      <c r="AP111" s="176">
        <f t="shared" ref="AP111" si="113">(AN109-AO109)*$C$113/4*(2/3)</f>
        <v>33492.487323633235</v>
      </c>
      <c r="AQ111" s="302"/>
      <c r="AR111" s="176"/>
      <c r="AS111" s="176">
        <f>(AQ109-AR109)*$C$113/4*(2/3)</f>
        <v>33492.487323633235</v>
      </c>
      <c r="AT111" s="330"/>
    </row>
    <row r="112" spans="1:46" ht="13.5" thickBot="1" x14ac:dyDescent="0.25">
      <c r="B112" s="277" t="s">
        <v>338</v>
      </c>
      <c r="C112" s="312"/>
      <c r="D112" s="302"/>
      <c r="E112" s="176"/>
      <c r="F112" s="176"/>
      <c r="G112" s="176"/>
      <c r="H112" s="176"/>
      <c r="I112" s="302"/>
      <c r="J112" s="176"/>
      <c r="K112" s="176"/>
      <c r="L112" s="176"/>
      <c r="M112" s="176"/>
      <c r="N112" s="176"/>
      <c r="O112" s="176">
        <f>(M109-N109)*C113/4*1/3</f>
        <v>5297.619047619105</v>
      </c>
      <c r="P112" s="176"/>
      <c r="Q112" s="176"/>
      <c r="R112" s="176">
        <f>(O109-P109)*$C$113/4*(1/3)</f>
        <v>5297.6190476191041</v>
      </c>
      <c r="S112" s="302"/>
      <c r="T112" s="176"/>
      <c r="U112" s="176">
        <f t="shared" ref="U112" si="114">(R109-S109)*$C$113/4*(1/3)</f>
        <v>23607.354772927662</v>
      </c>
      <c r="V112" s="176"/>
      <c r="W112" s="176"/>
      <c r="X112" s="176">
        <f>(U109-V109)*$C$113/4*(1/3)</f>
        <v>18607.354772927712</v>
      </c>
      <c r="Y112" s="176"/>
      <c r="Z112" s="176"/>
      <c r="AA112" s="176">
        <f t="shared" ref="AA112" si="115">(X109-Y109)*$C$113/4*(1/3)</f>
        <v>18607.354772927712</v>
      </c>
      <c r="AB112" s="176"/>
      <c r="AC112" s="176"/>
      <c r="AD112" s="176">
        <f t="shared" ref="AD112" si="116">(AA109-AB109)*$C$113/4*(1/3)</f>
        <v>18607.354772927712</v>
      </c>
      <c r="AE112" s="302"/>
      <c r="AF112" s="176"/>
      <c r="AG112" s="176">
        <f t="shared" ref="AG112" si="117">(AD109-AE109)*$C$113/4*(1/3)</f>
        <v>18607.354772927662</v>
      </c>
      <c r="AH112" s="176"/>
      <c r="AI112" s="176"/>
      <c r="AJ112" s="176">
        <f>(AG109-AH109)*$C$113/4*(1/3)</f>
        <v>18607.354772927662</v>
      </c>
      <c r="AK112" s="176"/>
      <c r="AL112" s="176"/>
      <c r="AM112" s="176">
        <f t="shared" ref="AM112" si="118">(AJ109-AK109)*$C$113/4*(1/3)</f>
        <v>16746.243661816618</v>
      </c>
      <c r="AN112" s="176"/>
      <c r="AO112" s="176"/>
      <c r="AP112" s="176">
        <f>(AM109-AN109)*$C$113/4*(1/3)</f>
        <v>16746.243661816618</v>
      </c>
      <c r="AQ112" s="302"/>
      <c r="AR112" s="176"/>
      <c r="AS112" s="176">
        <f>(AP109-AQ109)*$C$113/4*(1/3)</f>
        <v>16746.243661816618</v>
      </c>
      <c r="AT112" s="330"/>
    </row>
    <row r="113" spans="1:46" x14ac:dyDescent="0.2">
      <c r="A113" s="154"/>
      <c r="B113" s="316" t="s">
        <v>342</v>
      </c>
      <c r="C113" s="347">
        <v>0.01</v>
      </c>
      <c r="D113" s="325"/>
      <c r="E113" s="318"/>
      <c r="F113" s="318"/>
      <c r="G113" s="318"/>
      <c r="H113" s="318"/>
      <c r="I113" s="325"/>
      <c r="J113" s="318"/>
      <c r="K113" s="318"/>
      <c r="L113" s="318"/>
      <c r="M113" s="318"/>
      <c r="N113" s="318"/>
      <c r="O113" s="318">
        <f>SUM(O110:O112)</f>
        <v>1605263.1473214298</v>
      </c>
      <c r="P113" s="318"/>
      <c r="Q113" s="318"/>
      <c r="R113" s="318">
        <f>SUM(R110:R112)</f>
        <v>1557584.5758928584</v>
      </c>
      <c r="S113" s="325"/>
      <c r="T113" s="318"/>
      <c r="U113" s="318">
        <f t="shared" ref="U113" si="119">SUM(U110:U112)</f>
        <v>1454976.797288361</v>
      </c>
      <c r="V113" s="318"/>
      <c r="W113" s="318"/>
      <c r="X113" s="318">
        <f>SUM(X110:X112)</f>
        <v>1272510.6043320114</v>
      </c>
      <c r="Y113" s="318"/>
      <c r="Z113" s="318"/>
      <c r="AA113" s="318">
        <f>SUM(AA110:AA112)</f>
        <v>1105044.4113756621</v>
      </c>
      <c r="AB113" s="318"/>
      <c r="AC113" s="318"/>
      <c r="AD113" s="318">
        <f t="shared" ref="AD113" si="120">SUM(AD110:AD112)</f>
        <v>937578.21841931273</v>
      </c>
      <c r="AE113" s="325"/>
      <c r="AF113" s="318"/>
      <c r="AG113" s="318">
        <f t="shared" ref="AG113" si="121">SUM(AG110:AG112)</f>
        <v>770112.02546296362</v>
      </c>
      <c r="AH113" s="318"/>
      <c r="AI113" s="318"/>
      <c r="AJ113" s="318">
        <f>SUM(AJ110:AJ112)</f>
        <v>602645.83250661462</v>
      </c>
      <c r="AK113" s="318"/>
      <c r="AL113" s="318"/>
      <c r="AM113" s="318">
        <f t="shared" ref="AM113" si="122">SUM(AM110:AM112)</f>
        <v>440762.97288359882</v>
      </c>
      <c r="AN113" s="318"/>
      <c r="AO113" s="318"/>
      <c r="AP113" s="318">
        <f t="shared" ref="AP113" si="123">SUM(AP110:AP112)</f>
        <v>290046.7799272493</v>
      </c>
      <c r="AQ113" s="325"/>
      <c r="AR113" s="318"/>
      <c r="AS113" s="318">
        <f>SUM(AS110:AS112)</f>
        <v>139330.58697089969</v>
      </c>
      <c r="AT113" s="332"/>
    </row>
    <row r="114" spans="1:46" ht="13.5" thickBot="1" x14ac:dyDescent="0.25">
      <c r="B114" s="277" t="s">
        <v>252</v>
      </c>
      <c r="C114" s="302"/>
      <c r="D114" s="302"/>
      <c r="E114" s="176"/>
      <c r="F114" s="176"/>
      <c r="G114" s="176"/>
      <c r="H114" s="176"/>
      <c r="I114" s="302"/>
      <c r="J114" s="176"/>
      <c r="K114" s="176"/>
      <c r="L114" s="176"/>
      <c r="M114" s="176">
        <f>M107</f>
        <v>8898453.3312142212</v>
      </c>
      <c r="N114" s="176">
        <f>M114</f>
        <v>8898453.3312142212</v>
      </c>
      <c r="O114" s="176">
        <f>N114+O101+O113</f>
        <v>13743455.995923063</v>
      </c>
      <c r="P114" s="176">
        <f t="shared" ref="P114:AR114" si="124">P101+P113+O114+P106</f>
        <v>13743455.995923063</v>
      </c>
      <c r="Q114" s="176">
        <f t="shared" si="124"/>
        <v>13743455.995923063</v>
      </c>
      <c r="R114" s="176">
        <f t="shared" si="124"/>
        <v>18857649.19088015</v>
      </c>
      <c r="S114" s="302">
        <f t="shared" si="124"/>
        <v>18857649.19088015</v>
      </c>
      <c r="T114" s="176">
        <f t="shared" si="124"/>
        <v>18857649.19088015</v>
      </c>
      <c r="U114" s="176">
        <f t="shared" si="124"/>
        <v>24435907.823033791</v>
      </c>
      <c r="V114" s="176">
        <f t="shared" si="124"/>
        <v>24435907.823033791</v>
      </c>
      <c r="W114" s="176">
        <f t="shared" si="124"/>
        <v>24435907.823033791</v>
      </c>
      <c r="X114" s="176">
        <f t="shared" si="124"/>
        <v>30814296.677005291</v>
      </c>
      <c r="Y114" s="176">
        <f t="shared" si="124"/>
        <v>30814296.677005291</v>
      </c>
      <c r="Z114" s="176">
        <f t="shared" si="124"/>
        <v>30814296.677005291</v>
      </c>
      <c r="AA114" s="176">
        <f t="shared" si="124"/>
        <v>37943733.629689343</v>
      </c>
      <c r="AB114" s="176">
        <f t="shared" si="124"/>
        <v>37943733.629689343</v>
      </c>
      <c r="AC114" s="176">
        <f t="shared" si="124"/>
        <v>37943733.629689343</v>
      </c>
      <c r="AD114" s="176">
        <f t="shared" si="124"/>
        <v>45835771.410374321</v>
      </c>
      <c r="AE114" s="302">
        <f t="shared" si="124"/>
        <v>45835771.410374321</v>
      </c>
      <c r="AF114" s="176">
        <f t="shared" si="124"/>
        <v>45835771.410374321</v>
      </c>
      <c r="AG114" s="176">
        <f t="shared" si="124"/>
        <v>54502121.076278992</v>
      </c>
      <c r="AH114" s="176">
        <f t="shared" si="124"/>
        <v>54502121.076278992</v>
      </c>
      <c r="AI114" s="176">
        <f t="shared" si="124"/>
        <v>54502121.076278992</v>
      </c>
      <c r="AJ114" s="176">
        <f t="shared" si="124"/>
        <v>63954640.98192057</v>
      </c>
      <c r="AK114" s="176">
        <f t="shared" si="124"/>
        <v>63954640.98192057</v>
      </c>
      <c r="AL114" s="176">
        <f t="shared" si="124"/>
        <v>63954640.98192057</v>
      </c>
      <c r="AM114" s="176">
        <f t="shared" si="124"/>
        <v>74182447.131129131</v>
      </c>
      <c r="AN114" s="176">
        <f t="shared" si="124"/>
        <v>74182447.131129131</v>
      </c>
      <c r="AO114" s="176">
        <f t="shared" si="124"/>
        <v>74182447.131129131</v>
      </c>
      <c r="AP114" s="176">
        <f>AP101+AP113+AO114+AP106</f>
        <v>85151551.998838186</v>
      </c>
      <c r="AQ114" s="302">
        <f t="shared" si="124"/>
        <v>85151551.998838186</v>
      </c>
      <c r="AR114" s="176">
        <f t="shared" si="124"/>
        <v>85151551.998838186</v>
      </c>
      <c r="AS114" s="176">
        <f>AS101+AS113+AR114+AS106+AS108</f>
        <v>101322405.04422052</v>
      </c>
      <c r="AT114" s="330"/>
    </row>
    <row r="115" spans="1:46" ht="13.5" thickBot="1" x14ac:dyDescent="0.25">
      <c r="B115" s="277" t="s">
        <v>330</v>
      </c>
      <c r="C115" s="303"/>
      <c r="D115" s="302"/>
      <c r="E115" s="176"/>
      <c r="F115" s="176"/>
      <c r="G115" s="176"/>
      <c r="H115" s="176"/>
      <c r="I115" s="302"/>
      <c r="J115" s="176"/>
      <c r="K115" s="176"/>
      <c r="L115" s="176"/>
      <c r="M115" s="176">
        <f>M99</f>
        <v>-247740074.19285026</v>
      </c>
      <c r="N115" s="176">
        <f t="shared" ref="N115:AQ115" si="125">N99+N107</f>
        <v>-6357142.8571428573</v>
      </c>
      <c r="O115" s="176">
        <f t="shared" si="125"/>
        <v>-6357142.8571428573</v>
      </c>
      <c r="P115" s="176">
        <f t="shared" si="125"/>
        <v>-6357142.8571428573</v>
      </c>
      <c r="Q115" s="176">
        <f t="shared" si="125"/>
        <v>-6357142.8571428573</v>
      </c>
      <c r="R115" s="176">
        <f t="shared" si="125"/>
        <v>-6357142.8571428573</v>
      </c>
      <c r="S115" s="302">
        <f t="shared" si="125"/>
        <v>-28328825.727513228</v>
      </c>
      <c r="T115" s="176">
        <f t="shared" si="125"/>
        <v>-28328825.727513228</v>
      </c>
      <c r="U115" s="176">
        <f t="shared" si="125"/>
        <v>-22328825.727513228</v>
      </c>
      <c r="V115" s="176">
        <f t="shared" si="125"/>
        <v>-22328825.727513228</v>
      </c>
      <c r="W115" s="176">
        <f t="shared" si="125"/>
        <v>-22328825.727513228</v>
      </c>
      <c r="X115" s="176">
        <f t="shared" si="125"/>
        <v>-22328825.727513228</v>
      </c>
      <c r="Y115" s="176">
        <f t="shared" si="125"/>
        <v>-22328825.727513228</v>
      </c>
      <c r="Z115" s="176">
        <f t="shared" si="125"/>
        <v>-22328825.727513228</v>
      </c>
      <c r="AA115" s="176">
        <f t="shared" si="125"/>
        <v>-22328825.727513228</v>
      </c>
      <c r="AB115" s="176">
        <f t="shared" si="125"/>
        <v>-22328825.727513228</v>
      </c>
      <c r="AC115" s="176">
        <f t="shared" si="125"/>
        <v>-22328825.727513228</v>
      </c>
      <c r="AD115" s="176">
        <f t="shared" si="125"/>
        <v>-22328825.727513228</v>
      </c>
      <c r="AE115" s="302">
        <f t="shared" si="125"/>
        <v>-22328825.727513228</v>
      </c>
      <c r="AF115" s="176">
        <f t="shared" si="125"/>
        <v>-22328825.727513228</v>
      </c>
      <c r="AG115" s="176">
        <f t="shared" si="125"/>
        <v>-22328825.727513228</v>
      </c>
      <c r="AH115" s="176">
        <f t="shared" si="125"/>
        <v>-22328825.727513228</v>
      </c>
      <c r="AI115" s="176">
        <f t="shared" si="125"/>
        <v>-22328825.727513228</v>
      </c>
      <c r="AJ115" s="176">
        <f t="shared" si="125"/>
        <v>-22328825.727513228</v>
      </c>
      <c r="AK115" s="176">
        <f t="shared" si="125"/>
        <v>-20095492.394179896</v>
      </c>
      <c r="AL115" s="176">
        <f t="shared" si="125"/>
        <v>-20095492.394179896</v>
      </c>
      <c r="AM115" s="176">
        <f t="shared" si="125"/>
        <v>-20095492.394179896</v>
      </c>
      <c r="AN115" s="176">
        <f t="shared" si="125"/>
        <v>-20095492.394179896</v>
      </c>
      <c r="AO115" s="176">
        <f t="shared" si="125"/>
        <v>-20095492.394179896</v>
      </c>
      <c r="AP115" s="176">
        <f>AP99+AP107</f>
        <v>-20095492.394179896</v>
      </c>
      <c r="AQ115" s="302">
        <f t="shared" si="125"/>
        <v>-20095492.394179896</v>
      </c>
      <c r="AR115" s="176">
        <f>AR99+AR108</f>
        <v>-20095492.394179896</v>
      </c>
      <c r="AS115" s="176">
        <f>-SUM(M99:AS99)+AS114</f>
        <v>991167738.16564274</v>
      </c>
      <c r="AT115" s="330"/>
    </row>
    <row r="116" spans="1:46" ht="13.5" thickBot="1" x14ac:dyDescent="0.25">
      <c r="B116" s="173" t="s">
        <v>258</v>
      </c>
      <c r="C116" s="340">
        <f>XIRR(M115:AS115,M2:AS2)</f>
        <v>9.2388048768043546E-2</v>
      </c>
      <c r="D116" s="303"/>
      <c r="E116" s="174"/>
      <c r="F116" s="174"/>
      <c r="G116" s="174"/>
      <c r="H116" s="174"/>
      <c r="I116" s="303"/>
      <c r="J116" s="174"/>
      <c r="K116" s="174"/>
      <c r="L116" s="174"/>
      <c r="M116" s="174"/>
      <c r="N116" s="174"/>
      <c r="O116" s="174"/>
      <c r="P116" s="174"/>
      <c r="Q116" s="174"/>
      <c r="R116" s="174"/>
      <c r="S116" s="303"/>
      <c r="T116" s="174"/>
      <c r="U116" s="174"/>
      <c r="V116" s="174"/>
      <c r="W116" s="174"/>
      <c r="X116" s="174"/>
      <c r="Y116" s="174"/>
      <c r="Z116" s="174"/>
      <c r="AA116" s="174"/>
      <c r="AB116" s="175"/>
      <c r="AC116" s="175"/>
      <c r="AD116" s="175"/>
      <c r="AE116" s="305"/>
      <c r="AF116" s="175"/>
      <c r="AG116" s="175"/>
      <c r="AH116" s="175"/>
      <c r="AI116" s="175"/>
      <c r="AJ116" s="175"/>
      <c r="AK116" s="175"/>
      <c r="AL116" s="175"/>
      <c r="AM116" s="175"/>
      <c r="AN116" s="175"/>
      <c r="AO116" s="175"/>
      <c r="AP116" s="175"/>
      <c r="AQ116" s="305"/>
      <c r="AR116" s="175"/>
      <c r="AS116" s="175"/>
      <c r="AT116" s="330"/>
    </row>
    <row r="117" spans="1:46" x14ac:dyDescent="0.2">
      <c r="B117" s="61"/>
      <c r="D117" s="346"/>
      <c r="E117" s="150"/>
      <c r="F117" s="150"/>
      <c r="G117" s="150"/>
      <c r="H117" s="150"/>
      <c r="I117" s="346"/>
      <c r="J117" s="150"/>
      <c r="K117" s="150"/>
      <c r="L117" s="150"/>
      <c r="M117" s="150"/>
      <c r="N117" s="150"/>
      <c r="O117" s="150"/>
      <c r="AT117" s="189"/>
    </row>
    <row r="121" spans="1:46" x14ac:dyDescent="0.2">
      <c r="O121" s="270"/>
    </row>
  </sheetData>
  <pageMargins left="0.7" right="0.7" top="0.75" bottom="0.75" header="0.3" footer="0.3"/>
  <pageSetup paperSize="9" orientation="portrait" r:id="rId1"/>
  <ignoredErrors>
    <ignoredError sqref="D88:L88 O88:AR88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ED6100-0214-4ED0-BB37-5563FAB0B7FF}">
  <dimension ref="B3:S57"/>
  <sheetViews>
    <sheetView zoomScaleNormal="100" workbookViewId="0">
      <pane xSplit="3" ySplit="3" topLeftCell="D21" activePane="bottomRight" state="frozen"/>
      <selection pane="topRight" activeCell="D1" sqref="D1"/>
      <selection pane="bottomLeft" activeCell="A4" sqref="A4"/>
      <selection pane="bottomRight" activeCell="X11" sqref="X11"/>
    </sheetView>
  </sheetViews>
  <sheetFormatPr defaultRowHeight="12.75" x14ac:dyDescent="0.2"/>
  <cols>
    <col min="1" max="1" width="2.5703125" customWidth="1"/>
    <col min="2" max="2" width="41.5703125" customWidth="1"/>
    <col min="3" max="19" width="12.5703125" customWidth="1"/>
    <col min="20" max="20" width="12.5703125" bestFit="1" customWidth="1"/>
    <col min="21" max="21" width="12.42578125" bestFit="1" customWidth="1"/>
  </cols>
  <sheetData>
    <row r="3" spans="2:19" x14ac:dyDescent="0.2">
      <c r="B3" s="107" t="s">
        <v>0</v>
      </c>
      <c r="C3" s="107"/>
      <c r="D3" s="106" t="s">
        <v>1</v>
      </c>
      <c r="E3" s="105" t="s">
        <v>2</v>
      </c>
      <c r="F3" s="105"/>
      <c r="G3" s="108"/>
      <c r="H3" s="105" t="s">
        <v>2</v>
      </c>
      <c r="I3" s="108"/>
      <c r="J3" s="109" t="s">
        <v>2</v>
      </c>
      <c r="K3" s="105" t="s">
        <v>3</v>
      </c>
      <c r="L3" s="108"/>
      <c r="M3" s="109" t="s">
        <v>3</v>
      </c>
      <c r="N3" s="109" t="s">
        <v>3</v>
      </c>
      <c r="O3" s="109">
        <v>2026</v>
      </c>
      <c r="P3" s="110" t="s">
        <v>3</v>
      </c>
      <c r="Q3" s="111"/>
      <c r="R3" s="111"/>
      <c r="S3" s="133" t="s">
        <v>2</v>
      </c>
    </row>
    <row r="4" spans="2:19" x14ac:dyDescent="0.2">
      <c r="B4" s="97"/>
      <c r="C4" s="98" t="s">
        <v>4</v>
      </c>
      <c r="D4" s="98" t="s">
        <v>5</v>
      </c>
      <c r="E4" s="99" t="s">
        <v>6</v>
      </c>
      <c r="F4" s="100"/>
      <c r="G4" s="101"/>
      <c r="H4" s="99" t="s">
        <v>7</v>
      </c>
      <c r="I4" s="101"/>
      <c r="J4" s="98" t="s">
        <v>8</v>
      </c>
      <c r="K4" s="99" t="s">
        <v>9</v>
      </c>
      <c r="L4" s="101"/>
      <c r="M4" s="98" t="s">
        <v>10</v>
      </c>
      <c r="N4" s="98" t="s">
        <v>11</v>
      </c>
      <c r="O4" s="98" t="s">
        <v>12</v>
      </c>
      <c r="P4" s="99" t="s">
        <v>13</v>
      </c>
      <c r="Q4" s="100"/>
      <c r="R4" s="100"/>
      <c r="S4" s="98" t="s">
        <v>14</v>
      </c>
    </row>
    <row r="5" spans="2:19" x14ac:dyDescent="0.2">
      <c r="B5" s="86" t="s">
        <v>15</v>
      </c>
      <c r="C5" s="93" t="s">
        <v>16</v>
      </c>
      <c r="D5" s="94" t="s">
        <v>17</v>
      </c>
      <c r="E5" s="95" t="s">
        <v>18</v>
      </c>
      <c r="F5" s="95" t="s">
        <v>19</v>
      </c>
      <c r="G5" s="96" t="s">
        <v>20</v>
      </c>
      <c r="H5" s="95" t="s">
        <v>21</v>
      </c>
      <c r="I5" s="96" t="s">
        <v>22</v>
      </c>
      <c r="J5" s="87" t="s">
        <v>23</v>
      </c>
      <c r="K5" s="95" t="s">
        <v>24</v>
      </c>
      <c r="L5" s="96" t="s">
        <v>25</v>
      </c>
      <c r="M5" s="87" t="s">
        <v>26</v>
      </c>
      <c r="N5" s="94" t="s">
        <v>27</v>
      </c>
      <c r="O5" s="94" t="s">
        <v>28</v>
      </c>
      <c r="P5" s="95" t="s">
        <v>29</v>
      </c>
      <c r="Q5" s="95" t="s">
        <v>30</v>
      </c>
      <c r="R5" s="95" t="s">
        <v>31</v>
      </c>
      <c r="S5" s="94" t="s">
        <v>14</v>
      </c>
    </row>
    <row r="6" spans="2:19" x14ac:dyDescent="0.2">
      <c r="B6" s="76" t="s">
        <v>32</v>
      </c>
      <c r="C6" s="85">
        <f t="shared" ref="C6:C11" si="0">SUM(D6:S6)</f>
        <v>0</v>
      </c>
      <c r="D6" s="71"/>
      <c r="E6" s="70"/>
      <c r="F6" s="70"/>
      <c r="G6" s="69"/>
      <c r="H6" s="70"/>
      <c r="I6" s="69"/>
      <c r="J6" s="71"/>
      <c r="K6" s="70"/>
      <c r="L6" s="69"/>
      <c r="M6" s="71"/>
      <c r="N6" s="71"/>
      <c r="O6" s="71"/>
      <c r="P6" s="70"/>
      <c r="Q6" s="70"/>
      <c r="R6" s="70"/>
      <c r="S6" s="40"/>
    </row>
    <row r="7" spans="2:19" x14ac:dyDescent="0.2">
      <c r="B7" s="61" t="s">
        <v>33</v>
      </c>
      <c r="C7" s="85">
        <f t="shared" si="0"/>
        <v>57607.5</v>
      </c>
      <c r="D7" s="71">
        <v>5400</v>
      </c>
      <c r="E7" s="70">
        <v>4604</v>
      </c>
      <c r="F7" s="70">
        <v>12442.5</v>
      </c>
      <c r="G7" s="69">
        <f>1975+550</f>
        <v>2525</v>
      </c>
      <c r="H7" s="70">
        <v>3150</v>
      </c>
      <c r="I7" s="69">
        <v>6498</v>
      </c>
      <c r="J7" s="71">
        <v>840</v>
      </c>
      <c r="K7" s="70">
        <v>2940</v>
      </c>
      <c r="L7" s="69">
        <v>5408</v>
      </c>
      <c r="M7" s="71">
        <v>3500</v>
      </c>
      <c r="N7" s="71">
        <v>1950</v>
      </c>
      <c r="O7" s="71"/>
      <c r="P7" s="70">
        <v>3612.5</v>
      </c>
      <c r="Q7" s="70">
        <v>2650</v>
      </c>
      <c r="R7" s="70">
        <v>2087.5</v>
      </c>
      <c r="S7" s="40"/>
    </row>
    <row r="8" spans="2:19" x14ac:dyDescent="0.2">
      <c r="B8" s="61" t="s">
        <v>34</v>
      </c>
      <c r="C8" s="85">
        <f t="shared" si="0"/>
        <v>0</v>
      </c>
      <c r="D8" s="71"/>
      <c r="E8" s="70"/>
      <c r="F8" s="70"/>
      <c r="G8" s="69">
        <v>0</v>
      </c>
      <c r="H8" s="70"/>
      <c r="I8" s="69"/>
      <c r="J8" s="71">
        <v>0</v>
      </c>
      <c r="K8" s="70">
        <v>0</v>
      </c>
      <c r="L8" s="69"/>
      <c r="M8" s="71">
        <v>0</v>
      </c>
      <c r="N8" s="71">
        <v>0</v>
      </c>
      <c r="O8" s="71"/>
      <c r="P8" s="70"/>
      <c r="Q8" s="70"/>
      <c r="R8" s="70"/>
      <c r="S8" s="40"/>
    </row>
    <row r="9" spans="2:19" x14ac:dyDescent="0.2">
      <c r="B9" s="61" t="s">
        <v>35</v>
      </c>
      <c r="C9" s="85">
        <f t="shared" si="0"/>
        <v>0</v>
      </c>
      <c r="D9" s="71">
        <v>0</v>
      </c>
      <c r="E9" s="70"/>
      <c r="F9" s="70"/>
      <c r="G9" s="69"/>
      <c r="H9" s="70"/>
      <c r="I9" s="69"/>
      <c r="J9" s="71"/>
      <c r="K9" s="70"/>
      <c r="L9" s="69"/>
      <c r="M9" s="71"/>
      <c r="N9" s="71"/>
      <c r="O9" s="71"/>
      <c r="P9" s="70"/>
      <c r="Q9" s="70"/>
      <c r="R9" s="70"/>
      <c r="S9" s="40"/>
    </row>
    <row r="10" spans="2:19" x14ac:dyDescent="0.2">
      <c r="B10" s="61" t="s">
        <v>36</v>
      </c>
      <c r="C10" s="85">
        <f t="shared" si="0"/>
        <v>3505</v>
      </c>
      <c r="D10" s="71"/>
      <c r="E10" s="70">
        <v>700</v>
      </c>
      <c r="F10" s="70"/>
      <c r="G10" s="69"/>
      <c r="H10" s="70"/>
      <c r="I10" s="69">
        <v>410</v>
      </c>
      <c r="J10" s="71"/>
      <c r="K10" s="70"/>
      <c r="L10" s="69"/>
      <c r="M10" s="71"/>
      <c r="N10" s="71"/>
      <c r="O10" s="71">
        <v>890</v>
      </c>
      <c r="P10" s="70"/>
      <c r="Q10" s="70"/>
      <c r="R10" s="70">
        <v>205</v>
      </c>
      <c r="S10" s="71">
        <v>1300</v>
      </c>
    </row>
    <row r="11" spans="2:19" x14ac:dyDescent="0.2">
      <c r="B11" s="75" t="s">
        <v>37</v>
      </c>
      <c r="C11" s="68">
        <f t="shared" si="0"/>
        <v>5200</v>
      </c>
      <c r="D11" s="74"/>
      <c r="E11" s="73"/>
      <c r="F11" s="73"/>
      <c r="G11" s="72"/>
      <c r="H11" s="73"/>
      <c r="I11" s="72"/>
      <c r="J11" s="74"/>
      <c r="K11" s="73"/>
      <c r="L11" s="72"/>
      <c r="M11" s="74"/>
      <c r="N11" s="74"/>
      <c r="O11" s="74"/>
      <c r="P11" s="73"/>
      <c r="Q11" s="73"/>
      <c r="R11" s="73"/>
      <c r="S11" s="74">
        <v>5200</v>
      </c>
    </row>
    <row r="12" spans="2:19" x14ac:dyDescent="0.2">
      <c r="B12" s="77" t="s">
        <v>38</v>
      </c>
      <c r="C12" s="85">
        <f>SUM(C6:C11)</f>
        <v>66312.5</v>
      </c>
      <c r="D12" s="85">
        <f t="shared" ref="D12:S12" si="1">SUM(D6:D11)</f>
        <v>5400</v>
      </c>
      <c r="E12" s="66">
        <f t="shared" si="1"/>
        <v>5304</v>
      </c>
      <c r="F12" s="66">
        <f t="shared" si="1"/>
        <v>12442.5</v>
      </c>
      <c r="G12" s="67">
        <f t="shared" si="1"/>
        <v>2525</v>
      </c>
      <c r="H12" s="66">
        <f t="shared" si="1"/>
        <v>3150</v>
      </c>
      <c r="I12" s="67">
        <f t="shared" si="1"/>
        <v>6908</v>
      </c>
      <c r="J12" s="85">
        <f t="shared" si="1"/>
        <v>840</v>
      </c>
      <c r="K12" s="66">
        <f t="shared" si="1"/>
        <v>2940</v>
      </c>
      <c r="L12" s="67">
        <f t="shared" si="1"/>
        <v>5408</v>
      </c>
      <c r="M12" s="85">
        <f t="shared" si="1"/>
        <v>3500</v>
      </c>
      <c r="N12" s="85">
        <f t="shared" si="1"/>
        <v>1950</v>
      </c>
      <c r="O12" s="85">
        <f t="shared" si="1"/>
        <v>890</v>
      </c>
      <c r="P12" s="66">
        <f t="shared" si="1"/>
        <v>3612.5</v>
      </c>
      <c r="Q12" s="66">
        <f t="shared" si="1"/>
        <v>2650</v>
      </c>
      <c r="R12" s="66">
        <f t="shared" si="1"/>
        <v>2292.5</v>
      </c>
      <c r="S12" s="85">
        <f t="shared" si="1"/>
        <v>6500</v>
      </c>
    </row>
    <row r="13" spans="2:19" x14ac:dyDescent="0.2">
      <c r="B13" s="61"/>
      <c r="C13" s="36"/>
      <c r="D13" s="36"/>
      <c r="E13" s="46"/>
      <c r="F13" s="46"/>
      <c r="G13" s="62"/>
      <c r="H13" s="46"/>
      <c r="I13" s="62"/>
      <c r="J13" s="36"/>
      <c r="K13" s="46"/>
      <c r="L13" s="62"/>
      <c r="M13" s="36"/>
      <c r="N13" s="36"/>
      <c r="O13" s="36"/>
      <c r="P13" s="46"/>
      <c r="Q13" s="46"/>
      <c r="R13" s="46"/>
      <c r="S13" s="36"/>
    </row>
    <row r="14" spans="2:19" x14ac:dyDescent="0.2">
      <c r="B14" s="77" t="s">
        <v>39</v>
      </c>
      <c r="C14" s="85">
        <f>SUM(D14:S14)</f>
        <v>5100</v>
      </c>
      <c r="D14" s="71"/>
      <c r="E14" s="70"/>
      <c r="F14" s="70">
        <f>138*25</f>
        <v>3450</v>
      </c>
      <c r="G14" s="69"/>
      <c r="H14" s="70">
        <f>66*25</f>
        <v>1650</v>
      </c>
      <c r="I14" s="69"/>
      <c r="J14" s="71"/>
      <c r="K14" s="70"/>
      <c r="L14" s="69"/>
      <c r="M14" s="71"/>
      <c r="N14" s="71"/>
      <c r="O14" s="71"/>
      <c r="P14" s="70"/>
      <c r="Q14" s="70"/>
      <c r="R14" s="70"/>
      <c r="S14" s="71"/>
    </row>
    <row r="15" spans="2:19" x14ac:dyDescent="0.2">
      <c r="B15" s="61"/>
      <c r="C15" s="31"/>
      <c r="D15" s="31"/>
      <c r="G15" s="61"/>
      <c r="I15" s="61"/>
      <c r="J15" s="31"/>
      <c r="L15" s="61"/>
      <c r="M15" s="31"/>
      <c r="N15" s="31"/>
      <c r="O15" s="31"/>
      <c r="S15" s="31"/>
    </row>
    <row r="16" spans="2:19" x14ac:dyDescent="0.2">
      <c r="B16" s="88" t="s">
        <v>40</v>
      </c>
      <c r="C16" s="90"/>
      <c r="D16" s="90"/>
      <c r="E16" s="91"/>
      <c r="F16" s="91"/>
      <c r="G16" s="92"/>
      <c r="H16" s="91"/>
      <c r="I16" s="92"/>
      <c r="J16" s="90"/>
      <c r="K16" s="91"/>
      <c r="L16" s="92"/>
      <c r="M16" s="90"/>
      <c r="N16" s="90"/>
      <c r="O16" s="90"/>
      <c r="P16" s="91"/>
      <c r="Q16" s="91"/>
      <c r="R16" s="91"/>
      <c r="S16" s="90"/>
    </row>
    <row r="17" spans="2:19" x14ac:dyDescent="0.2">
      <c r="B17" s="61" t="s">
        <v>41</v>
      </c>
      <c r="C17" s="115">
        <f t="shared" ref="C17:C24" si="2">SUM(D17:S17)</f>
        <v>1430</v>
      </c>
      <c r="D17" s="143"/>
      <c r="E17" s="46"/>
      <c r="F17" s="46"/>
      <c r="G17" s="62"/>
      <c r="H17" s="46"/>
      <c r="I17" s="62"/>
      <c r="J17" s="36"/>
      <c r="K17" s="46"/>
      <c r="L17" s="62"/>
      <c r="M17" s="36"/>
      <c r="N17" s="36"/>
      <c r="O17" s="36">
        <f>'Hallunda Gård aggregated'!C31</f>
        <v>1430</v>
      </c>
      <c r="P17" s="46"/>
      <c r="Q17" s="46"/>
      <c r="R17" s="46"/>
      <c r="S17" s="36"/>
    </row>
    <row r="18" spans="2:19" x14ac:dyDescent="0.2">
      <c r="B18" s="61" t="s">
        <v>42</v>
      </c>
      <c r="C18" s="115">
        <f t="shared" si="2"/>
        <v>0</v>
      </c>
      <c r="D18" s="143">
        <f>'Hallunda Gård aggregated'!$C$26*'Project overview'!D6</f>
        <v>0</v>
      </c>
      <c r="E18" s="46">
        <f>'Hallunda Gård aggregated'!$C$26*'Project overview'!E6</f>
        <v>0</v>
      </c>
      <c r="F18" s="46">
        <f>'Hallunda Gård aggregated'!$C$26*'Project overview'!F6</f>
        <v>0</v>
      </c>
      <c r="G18" s="62">
        <f>'Hallunda Gård aggregated'!$C$26*'Project overview'!G6</f>
        <v>0</v>
      </c>
      <c r="H18" s="46">
        <f>'Hallunda Gård aggregated'!$C$26*'Project overview'!H6</f>
        <v>0</v>
      </c>
      <c r="I18" s="62">
        <f>'Hallunda Gård aggregated'!$C$26*'Project overview'!I6</f>
        <v>0</v>
      </c>
      <c r="J18" s="36">
        <f>'Hallunda Gård aggregated'!$C$26*'Project overview'!J6</f>
        <v>0</v>
      </c>
      <c r="K18" s="46">
        <f>'Hallunda Gård aggregated'!$C$26*'Project overview'!K6</f>
        <v>0</v>
      </c>
      <c r="L18" s="62">
        <f>'Hallunda Gård aggregated'!$C$26*'Project overview'!L6</f>
        <v>0</v>
      </c>
      <c r="M18" s="36">
        <f>'Hallunda Gård aggregated'!$C$26*'Project overview'!M6</f>
        <v>0</v>
      </c>
      <c r="N18" s="36">
        <f>'Hallunda Gård aggregated'!$C$26*'Project overview'!N6</f>
        <v>0</v>
      </c>
      <c r="O18" s="36">
        <f>'Hallunda Gård aggregated'!$C$26*'Project overview'!O6</f>
        <v>0</v>
      </c>
      <c r="P18" s="46">
        <f>'Hallunda Gård aggregated'!$C$26*'Project overview'!P6</f>
        <v>0</v>
      </c>
      <c r="Q18" s="46">
        <f>'Hallunda Gård aggregated'!$C$26*'Project overview'!Q6</f>
        <v>0</v>
      </c>
      <c r="R18" s="46">
        <f>'Hallunda Gård aggregated'!$C$26*'Project overview'!R6</f>
        <v>0</v>
      </c>
      <c r="S18" s="36">
        <f>'Hallunda Gård aggregated'!$C$26*'Project overview'!S6</f>
        <v>0</v>
      </c>
    </row>
    <row r="19" spans="2:19" x14ac:dyDescent="0.2">
      <c r="B19" s="61" t="s">
        <v>43</v>
      </c>
      <c r="C19" s="115">
        <f t="shared" si="2"/>
        <v>44357.774999999994</v>
      </c>
      <c r="D19" s="36">
        <f>'Hallunda Gård aggregated'!$C$26*'Project overview'!D7</f>
        <v>4158</v>
      </c>
      <c r="E19" s="46">
        <f>'Hallunda Gård aggregated'!$C$26*'Project overview'!E7</f>
        <v>3545.08</v>
      </c>
      <c r="F19" s="46">
        <f>'Hallunda Gård aggregated'!$C$26*'Project overview'!F7</f>
        <v>9580.7250000000004</v>
      </c>
      <c r="G19" s="62">
        <f>'Hallunda Gård aggregated'!$C$26*'Project overview'!G7</f>
        <v>1944.25</v>
      </c>
      <c r="H19" s="46">
        <f>'Hallunda Gård aggregated'!$C$26*'Project overview'!H7</f>
        <v>2425.5</v>
      </c>
      <c r="I19" s="62">
        <f>'Hallunda Gård aggregated'!$C$26*'Project overview'!I7</f>
        <v>5003.46</v>
      </c>
      <c r="J19" s="36">
        <f>'Hallunda Gård aggregated'!$C$26*'Project overview'!J7</f>
        <v>646.80000000000007</v>
      </c>
      <c r="K19" s="46">
        <f>'Hallunda Gård aggregated'!$C$26*'Project overview'!K7</f>
        <v>2263.8000000000002</v>
      </c>
      <c r="L19" s="62">
        <f>'Hallunda Gård aggregated'!$C$26*'Project overview'!L7</f>
        <v>4164.16</v>
      </c>
      <c r="M19" s="36">
        <f>'Hallunda Gård aggregated'!$C$26*'Project overview'!M7</f>
        <v>2695</v>
      </c>
      <c r="N19" s="36">
        <f>'Hallunda Gård aggregated'!$C$26*'Project overview'!N7</f>
        <v>1501.5</v>
      </c>
      <c r="O19" s="36">
        <f>'Hallunda Gård aggregated'!$C$26*'Project overview'!O7</f>
        <v>0</v>
      </c>
      <c r="P19" s="46">
        <f>'Hallunda Gård aggregated'!$C$26*'Project overview'!P7</f>
        <v>2781.625</v>
      </c>
      <c r="Q19" s="46">
        <f>'Hallunda Gård aggregated'!$C$26*'Project overview'!Q7</f>
        <v>2040.5</v>
      </c>
      <c r="R19" s="46">
        <f>'Hallunda Gård aggregated'!$C$26*'Project overview'!R7</f>
        <v>1607.375</v>
      </c>
      <c r="S19" s="36">
        <f>'Hallunda Gård aggregated'!$C$26*'Project overview'!S7</f>
        <v>0</v>
      </c>
    </row>
    <row r="20" spans="2:19" x14ac:dyDescent="0.2">
      <c r="B20" s="61" t="s">
        <v>44</v>
      </c>
      <c r="C20" s="115">
        <f t="shared" si="2"/>
        <v>0</v>
      </c>
      <c r="D20" s="36">
        <f>'Hallunda Gård aggregated'!$C$27*'Project overview'!D8</f>
        <v>0</v>
      </c>
      <c r="E20" s="46">
        <f>'Hallunda Gård aggregated'!$C$27*'Project overview'!E8</f>
        <v>0</v>
      </c>
      <c r="F20" s="46">
        <f>'Hallunda Gård aggregated'!$C$27*'Project overview'!F8</f>
        <v>0</v>
      </c>
      <c r="G20" s="62">
        <f>'Hallunda Gård aggregated'!$C$27*'Project overview'!G8</f>
        <v>0</v>
      </c>
      <c r="H20" s="46">
        <f>'Hallunda Gård aggregated'!$C$27*'Project overview'!H8</f>
        <v>0</v>
      </c>
      <c r="I20" s="62">
        <f>'Hallunda Gård aggregated'!$C$27*'Project overview'!I8</f>
        <v>0</v>
      </c>
      <c r="J20" s="36">
        <f>'Hallunda Gård aggregated'!$C$27*'Project overview'!J8</f>
        <v>0</v>
      </c>
      <c r="K20" s="46">
        <f>'Hallunda Gård aggregated'!$C$27*'Project overview'!K8</f>
        <v>0</v>
      </c>
      <c r="L20" s="62">
        <f>'Hallunda Gård aggregated'!$C$27*'Project overview'!L8</f>
        <v>0</v>
      </c>
      <c r="M20" s="36">
        <f>'Hallunda Gård aggregated'!$C$27*'Project overview'!M8</f>
        <v>0</v>
      </c>
      <c r="N20" s="36">
        <f>'Hallunda Gård aggregated'!$C$27*'Project overview'!N8</f>
        <v>0</v>
      </c>
      <c r="O20" s="36">
        <f>'Hallunda Gård aggregated'!$C$27*'Project overview'!O8</f>
        <v>0</v>
      </c>
      <c r="P20" s="46">
        <f>'Hallunda Gård aggregated'!$C$27*'Project overview'!P8</f>
        <v>0</v>
      </c>
      <c r="Q20" s="46">
        <f>'Hallunda Gård aggregated'!$C$27*'Project overview'!Q8</f>
        <v>0</v>
      </c>
      <c r="R20" s="46">
        <f>'Hallunda Gård aggregated'!$C$27*'Project overview'!R8</f>
        <v>0</v>
      </c>
      <c r="S20" s="36">
        <f>'Hallunda Gård aggregated'!$C$27*'Project overview'!S8</f>
        <v>0</v>
      </c>
    </row>
    <row r="21" spans="2:19" x14ac:dyDescent="0.2">
      <c r="B21" s="61" t="s">
        <v>45</v>
      </c>
      <c r="C21" s="115">
        <f t="shared" si="2"/>
        <v>0</v>
      </c>
      <c r="D21" s="36">
        <f>'Hallunda Gård aggregated'!$C$27*'Project overview'!D9</f>
        <v>0</v>
      </c>
      <c r="E21" s="46">
        <f>'Hallunda Gård aggregated'!$C$27*'Project overview'!E9</f>
        <v>0</v>
      </c>
      <c r="F21" s="46">
        <f>'Hallunda Gård aggregated'!$C$27*'Project overview'!F9</f>
        <v>0</v>
      </c>
      <c r="G21" s="62">
        <f>'Hallunda Gård aggregated'!$C$27*'Project overview'!G9</f>
        <v>0</v>
      </c>
      <c r="H21" s="46">
        <f>'Hallunda Gård aggregated'!$C$27*'Project overview'!H9</f>
        <v>0</v>
      </c>
      <c r="I21" s="62">
        <f>'Hallunda Gård aggregated'!$C$27*'Project overview'!I9</f>
        <v>0</v>
      </c>
      <c r="J21" s="36">
        <f>'Hallunda Gård aggregated'!$C$27*'Project overview'!J9</f>
        <v>0</v>
      </c>
      <c r="K21" s="46">
        <f>'Hallunda Gård aggregated'!$C$27*'Project overview'!K9</f>
        <v>0</v>
      </c>
      <c r="L21" s="62">
        <f>'Hallunda Gård aggregated'!$C$27*'Project overview'!L9</f>
        <v>0</v>
      </c>
      <c r="M21" s="36">
        <f>'Hallunda Gård aggregated'!$C$27*'Project overview'!M9</f>
        <v>0</v>
      </c>
      <c r="N21" s="36">
        <f>'Hallunda Gård aggregated'!$C$27*'Project overview'!N9</f>
        <v>0</v>
      </c>
      <c r="O21" s="36">
        <f>'Hallunda Gård aggregated'!$C$27*'Project overview'!O9</f>
        <v>0</v>
      </c>
      <c r="P21" s="46">
        <f>'Hallunda Gård aggregated'!$C$27*'Project overview'!P9</f>
        <v>0</v>
      </c>
      <c r="Q21" s="46">
        <f>'Hallunda Gård aggregated'!$C$27*'Project overview'!Q9</f>
        <v>0</v>
      </c>
      <c r="R21" s="46">
        <f>'Hallunda Gård aggregated'!$C$27*'Project overview'!R9</f>
        <v>0</v>
      </c>
      <c r="S21" s="36">
        <f>'Hallunda Gård aggregated'!$C$27*'Project overview'!S9</f>
        <v>0</v>
      </c>
    </row>
    <row r="22" spans="2:19" x14ac:dyDescent="0.2">
      <c r="B22" s="61" t="s">
        <v>46</v>
      </c>
      <c r="C22" s="115">
        <f t="shared" si="2"/>
        <v>2804</v>
      </c>
      <c r="D22" s="36">
        <f>'Hallunda Gård aggregated'!$C$28*'Project overview'!D10</f>
        <v>0</v>
      </c>
      <c r="E22" s="46">
        <f>'Hallunda Gård aggregated'!$C$28*'Project overview'!E10</f>
        <v>560</v>
      </c>
      <c r="F22" s="46">
        <f>'Hallunda Gård aggregated'!$C$28*'Project overview'!F10</f>
        <v>0</v>
      </c>
      <c r="G22" s="62">
        <f>'Hallunda Gård aggregated'!$C$28*'Project overview'!G10</f>
        <v>0</v>
      </c>
      <c r="H22" s="46">
        <f>'Hallunda Gård aggregated'!$C$28*'Project overview'!H10</f>
        <v>0</v>
      </c>
      <c r="I22" s="62">
        <f>'Hallunda Gård aggregated'!$C$28*'Project overview'!I10</f>
        <v>328</v>
      </c>
      <c r="J22" s="36">
        <f>'Hallunda Gård aggregated'!$C$28*'Project overview'!J10</f>
        <v>0</v>
      </c>
      <c r="K22" s="46">
        <f>'Hallunda Gård aggregated'!$C$28*'Project overview'!K10</f>
        <v>0</v>
      </c>
      <c r="L22" s="62">
        <f>'Hallunda Gård aggregated'!$C$28*'Project overview'!L10</f>
        <v>0</v>
      </c>
      <c r="M22" s="36">
        <f>'Hallunda Gård aggregated'!$C$28*'Project overview'!M10</f>
        <v>0</v>
      </c>
      <c r="N22" s="36">
        <f>'Hallunda Gård aggregated'!$C$28*'Project overview'!N10</f>
        <v>0</v>
      </c>
      <c r="O22" s="36">
        <f>'Hallunda Gård aggregated'!$C$28*'Project overview'!O10</f>
        <v>712</v>
      </c>
      <c r="P22" s="46">
        <f>'Hallunda Gård aggregated'!$C$28*'Project overview'!P10</f>
        <v>0</v>
      </c>
      <c r="Q22" s="46">
        <f>'Hallunda Gård aggregated'!$C$28*'Project overview'!Q10</f>
        <v>0</v>
      </c>
      <c r="R22" s="46">
        <f>'Hallunda Gård aggregated'!$C$28*'Project overview'!R10</f>
        <v>164</v>
      </c>
      <c r="S22" s="36">
        <f>'Hallunda Gård aggregated'!$C$28*'Project overview'!S10</f>
        <v>1040</v>
      </c>
    </row>
    <row r="23" spans="2:19" x14ac:dyDescent="0.2">
      <c r="B23" s="75" t="s">
        <v>47</v>
      </c>
      <c r="C23" s="116">
        <f t="shared" si="2"/>
        <v>4004</v>
      </c>
      <c r="D23" s="65">
        <f>'Hallunda Gård aggregated'!$C$26*'Project overview'!D11</f>
        <v>0</v>
      </c>
      <c r="E23" s="64">
        <f>'Hallunda Gård aggregated'!$C$26*'Project overview'!E11</f>
        <v>0</v>
      </c>
      <c r="F23" s="64">
        <f>'Hallunda Gård aggregated'!$C$26*'Project overview'!F11</f>
        <v>0</v>
      </c>
      <c r="G23" s="63">
        <f>'Hallunda Gård aggregated'!$C$26*'Project overview'!G11</f>
        <v>0</v>
      </c>
      <c r="H23" s="64">
        <f>'Hallunda Gård aggregated'!$C$26*'Project overview'!H11</f>
        <v>0</v>
      </c>
      <c r="I23" s="63">
        <f>'Hallunda Gård aggregated'!$C$26*'Project overview'!I11</f>
        <v>0</v>
      </c>
      <c r="J23" s="65">
        <f>'Hallunda Gård aggregated'!$C$26*'Project overview'!J11</f>
        <v>0</v>
      </c>
      <c r="K23" s="64">
        <f>'Hallunda Gård aggregated'!$C$26*'Project overview'!K11</f>
        <v>0</v>
      </c>
      <c r="L23" s="63">
        <f>'Hallunda Gård aggregated'!$C$26*'Project overview'!L11</f>
        <v>0</v>
      </c>
      <c r="M23" s="65">
        <f>'Hallunda Gård aggregated'!$C$26*'Project overview'!M11</f>
        <v>0</v>
      </c>
      <c r="N23" s="65">
        <f>'Hallunda Gård aggregated'!$C$26*'Project overview'!N11</f>
        <v>0</v>
      </c>
      <c r="O23" s="65">
        <f>'Hallunda Gård aggregated'!$C$26*'Project overview'!O11</f>
        <v>0</v>
      </c>
      <c r="P23" s="64">
        <f>'Hallunda Gård aggregated'!$C$26*'Project overview'!P11</f>
        <v>0</v>
      </c>
      <c r="Q23" s="64">
        <f>'Hallunda Gård aggregated'!$C$26*'Project overview'!Q11</f>
        <v>0</v>
      </c>
      <c r="R23" s="64">
        <f>'Hallunda Gård aggregated'!$C$26*'Project overview'!R11</f>
        <v>0</v>
      </c>
      <c r="S23" s="65">
        <f>'Hallunda Gård aggregated'!$C$26*'Project overview'!S11</f>
        <v>4004</v>
      </c>
    </row>
    <row r="24" spans="2:19" x14ac:dyDescent="0.2">
      <c r="B24" s="77" t="s">
        <v>48</v>
      </c>
      <c r="C24" s="85">
        <f t="shared" si="2"/>
        <v>51165.774999999994</v>
      </c>
      <c r="D24" s="85">
        <f>SUM(D18:D23)</f>
        <v>4158</v>
      </c>
      <c r="E24" s="66">
        <f t="shared" ref="E24:S24" si="3">SUM(E18:E23)</f>
        <v>4105.08</v>
      </c>
      <c r="F24" s="66">
        <f t="shared" si="3"/>
        <v>9580.7250000000004</v>
      </c>
      <c r="G24" s="67">
        <f t="shared" si="3"/>
        <v>1944.25</v>
      </c>
      <c r="H24" s="66">
        <f t="shared" si="3"/>
        <v>2425.5</v>
      </c>
      <c r="I24" s="67">
        <f t="shared" si="3"/>
        <v>5331.46</v>
      </c>
      <c r="J24" s="85">
        <f t="shared" si="3"/>
        <v>646.80000000000007</v>
      </c>
      <c r="K24" s="66">
        <f t="shared" si="3"/>
        <v>2263.8000000000002</v>
      </c>
      <c r="L24" s="67">
        <f t="shared" si="3"/>
        <v>4164.16</v>
      </c>
      <c r="M24" s="85">
        <f t="shared" si="3"/>
        <v>2695</v>
      </c>
      <c r="N24" s="85">
        <f t="shared" si="3"/>
        <v>1501.5</v>
      </c>
      <c r="O24" s="85">
        <f t="shared" si="3"/>
        <v>712</v>
      </c>
      <c r="P24" s="66">
        <f t="shared" si="3"/>
        <v>2781.625</v>
      </c>
      <c r="Q24" s="66">
        <f t="shared" si="3"/>
        <v>2040.5</v>
      </c>
      <c r="R24" s="66">
        <f t="shared" si="3"/>
        <v>1771.375</v>
      </c>
      <c r="S24" s="85">
        <f t="shared" si="3"/>
        <v>5044</v>
      </c>
    </row>
    <row r="25" spans="2:19" ht="13.5" thickBot="1" x14ac:dyDescent="0.25">
      <c r="B25" s="61"/>
      <c r="C25" s="31"/>
      <c r="D25" s="31"/>
      <c r="G25" s="61"/>
      <c r="I25" s="61"/>
      <c r="J25" s="31"/>
      <c r="L25" s="61"/>
      <c r="M25" s="31"/>
      <c r="N25" s="31"/>
      <c r="O25" s="31"/>
      <c r="S25" s="31"/>
    </row>
    <row r="26" spans="2:19" ht="13.5" thickBot="1" x14ac:dyDescent="0.25">
      <c r="B26" s="128" t="s">
        <v>49</v>
      </c>
      <c r="C26" s="129">
        <f>SUM(D26:S26)</f>
        <v>1.0000000000000002</v>
      </c>
      <c r="D26" s="130">
        <v>9.9000000000000005E-2</v>
      </c>
      <c r="E26" s="131">
        <v>5.6000000000000001E-2</v>
      </c>
      <c r="F26" s="131">
        <v>0.183</v>
      </c>
      <c r="G26" s="132">
        <v>3.1E-2</v>
      </c>
      <c r="H26" s="131">
        <v>4.5999999999999999E-2</v>
      </c>
      <c r="I26" s="132">
        <v>0.09</v>
      </c>
      <c r="J26" s="130">
        <v>1.4999999999999999E-2</v>
      </c>
      <c r="K26" s="131">
        <v>5.3999999999999999E-2</v>
      </c>
      <c r="L26" s="132">
        <v>0.1</v>
      </c>
      <c r="M26" s="130">
        <v>6.4000000000000001E-2</v>
      </c>
      <c r="N26" s="130">
        <v>3.5999999999999997E-2</v>
      </c>
      <c r="O26" s="130">
        <v>6.0000000000000001E-3</v>
      </c>
      <c r="P26" s="131">
        <v>5.7000000000000002E-2</v>
      </c>
      <c r="Q26" s="131">
        <v>4.1000000000000002E-2</v>
      </c>
      <c r="R26" s="131">
        <v>0.03</v>
      </c>
      <c r="S26" s="130">
        <v>9.1999999999999998E-2</v>
      </c>
    </row>
    <row r="27" spans="2:19" x14ac:dyDescent="0.2">
      <c r="B27" s="61"/>
      <c r="C27" s="31"/>
      <c r="D27" s="31"/>
      <c r="G27" s="61"/>
      <c r="I27" s="61"/>
      <c r="J27" s="31"/>
      <c r="L27" s="61"/>
      <c r="M27" s="31"/>
      <c r="N27" s="31"/>
      <c r="O27" s="31"/>
      <c r="S27" s="31"/>
    </row>
    <row r="28" spans="2:19" x14ac:dyDescent="0.2">
      <c r="B28" s="88" t="s">
        <v>50</v>
      </c>
      <c r="C28" s="89"/>
      <c r="D28" s="90"/>
      <c r="E28" s="91"/>
      <c r="F28" s="91"/>
      <c r="G28" s="92"/>
      <c r="H28" s="91"/>
      <c r="I28" s="92"/>
      <c r="J28" s="90"/>
      <c r="K28" s="91"/>
      <c r="L28" s="92"/>
      <c r="M28" s="90"/>
      <c r="N28" s="90"/>
      <c r="O28" s="90"/>
      <c r="P28" s="91"/>
      <c r="Q28" s="91"/>
      <c r="R28" s="91"/>
      <c r="S28" s="90"/>
    </row>
    <row r="29" spans="2:19" x14ac:dyDescent="0.2">
      <c r="B29" s="61" t="s">
        <v>51</v>
      </c>
      <c r="C29" s="85">
        <f>'Hallunda Gård aggregated'!D43</f>
        <v>157500000</v>
      </c>
      <c r="D29" s="36">
        <f t="shared" ref="D29:S29" si="4">$C$29*D26</f>
        <v>15592500</v>
      </c>
      <c r="E29" s="46">
        <f t="shared" si="4"/>
        <v>8820000</v>
      </c>
      <c r="F29" s="46">
        <f t="shared" si="4"/>
        <v>28822500</v>
      </c>
      <c r="G29" s="62">
        <f t="shared" si="4"/>
        <v>4882500</v>
      </c>
      <c r="H29" s="46">
        <f t="shared" si="4"/>
        <v>7245000</v>
      </c>
      <c r="I29" s="62">
        <f t="shared" si="4"/>
        <v>14175000</v>
      </c>
      <c r="J29" s="36">
        <f t="shared" si="4"/>
        <v>2362500</v>
      </c>
      <c r="K29" s="46">
        <f t="shared" si="4"/>
        <v>8505000</v>
      </c>
      <c r="L29" s="62">
        <f t="shared" si="4"/>
        <v>15750000</v>
      </c>
      <c r="M29" s="36">
        <f t="shared" si="4"/>
        <v>10080000</v>
      </c>
      <c r="N29" s="36">
        <f t="shared" si="4"/>
        <v>5670000</v>
      </c>
      <c r="O29" s="36">
        <f t="shared" si="4"/>
        <v>945000</v>
      </c>
      <c r="P29" s="46">
        <f t="shared" si="4"/>
        <v>8977500</v>
      </c>
      <c r="Q29" s="46">
        <f t="shared" si="4"/>
        <v>6457500</v>
      </c>
      <c r="R29" s="46">
        <f t="shared" si="4"/>
        <v>4725000</v>
      </c>
      <c r="S29" s="36">
        <f t="shared" si="4"/>
        <v>14490000</v>
      </c>
    </row>
    <row r="30" spans="2:19" x14ac:dyDescent="0.2">
      <c r="B30" s="75" t="s">
        <v>52</v>
      </c>
      <c r="C30" s="68">
        <f>'Hallunda Gård aggregated'!D44</f>
        <v>282269673.85000002</v>
      </c>
      <c r="D30" s="65">
        <f t="shared" ref="D30:S30" si="5">$C$30*D26</f>
        <v>27944697.711150005</v>
      </c>
      <c r="E30" s="64">
        <f t="shared" si="5"/>
        <v>15807101.735600002</v>
      </c>
      <c r="F30" s="64">
        <f t="shared" si="5"/>
        <v>51655350.314550005</v>
      </c>
      <c r="G30" s="63">
        <f t="shared" si="5"/>
        <v>8750359.8893500008</v>
      </c>
      <c r="H30" s="64">
        <f t="shared" si="5"/>
        <v>12984404.997100001</v>
      </c>
      <c r="I30" s="63">
        <f t="shared" si="5"/>
        <v>25404270.646500003</v>
      </c>
      <c r="J30" s="65">
        <f t="shared" si="5"/>
        <v>4234045.1077500004</v>
      </c>
      <c r="K30" s="64">
        <f t="shared" si="5"/>
        <v>15242562.3879</v>
      </c>
      <c r="L30" s="63">
        <f t="shared" si="5"/>
        <v>28226967.385000005</v>
      </c>
      <c r="M30" s="65">
        <f t="shared" si="5"/>
        <v>18065259.126400001</v>
      </c>
      <c r="N30" s="65">
        <f t="shared" si="5"/>
        <v>10161708.2586</v>
      </c>
      <c r="O30" s="65">
        <f t="shared" si="5"/>
        <v>1693618.0431000001</v>
      </c>
      <c r="P30" s="64">
        <f t="shared" si="5"/>
        <v>16089371.409450002</v>
      </c>
      <c r="Q30" s="64">
        <f t="shared" si="5"/>
        <v>11573056.627850002</v>
      </c>
      <c r="R30" s="64">
        <f t="shared" si="5"/>
        <v>8468090.2155000009</v>
      </c>
      <c r="S30" s="65">
        <f t="shared" si="5"/>
        <v>25968809.994200002</v>
      </c>
    </row>
    <row r="31" spans="2:19" hidden="1" x14ac:dyDescent="0.2">
      <c r="B31" s="61" t="s">
        <v>53</v>
      </c>
      <c r="C31" s="117">
        <f>'Hallunda Gård aggregated'!C45</f>
        <v>5700</v>
      </c>
      <c r="D31" s="36"/>
      <c r="E31" s="46">
        <f>C31*E6</f>
        <v>0</v>
      </c>
      <c r="F31" s="46"/>
      <c r="G31" s="62">
        <f>C31*G6</f>
        <v>0</v>
      </c>
      <c r="H31" s="46">
        <f>C31*H6</f>
        <v>0</v>
      </c>
      <c r="I31" s="62">
        <f>C31*I6</f>
        <v>0</v>
      </c>
      <c r="J31" s="36"/>
      <c r="K31" s="46"/>
      <c r="L31" s="62">
        <f>C31*L6</f>
        <v>0</v>
      </c>
      <c r="M31" s="36"/>
      <c r="N31" s="36"/>
      <c r="O31" s="36"/>
      <c r="P31" s="46">
        <f>C31*P6</f>
        <v>0</v>
      </c>
      <c r="Q31" s="46">
        <f>C31*Q6</f>
        <v>0</v>
      </c>
      <c r="R31" s="46">
        <f>C31*R6</f>
        <v>0</v>
      </c>
      <c r="S31" s="36"/>
    </row>
    <row r="32" spans="2:19" hidden="1" x14ac:dyDescent="0.2">
      <c r="B32" s="61" t="s">
        <v>54</v>
      </c>
      <c r="C32" s="117">
        <f>'Hallunda Gård aggregated'!C45</f>
        <v>5700</v>
      </c>
      <c r="D32" s="36"/>
      <c r="E32" s="46"/>
      <c r="F32" s="46">
        <f>C32*F7</f>
        <v>70922250</v>
      </c>
      <c r="G32" s="62"/>
      <c r="H32" s="46"/>
      <c r="I32" s="62"/>
      <c r="J32" s="36"/>
      <c r="K32" s="46"/>
      <c r="L32" s="62"/>
      <c r="M32" s="36"/>
      <c r="N32" s="36"/>
      <c r="O32" s="36"/>
      <c r="P32" s="46"/>
      <c r="Q32" s="46"/>
      <c r="R32" s="46"/>
      <c r="S32" s="36"/>
    </row>
    <row r="33" spans="2:19" hidden="1" x14ac:dyDescent="0.2">
      <c r="B33" s="61" t="s">
        <v>55</v>
      </c>
      <c r="C33" s="117">
        <f>'Hallunda Gård aggregated'!C45</f>
        <v>5700</v>
      </c>
      <c r="D33" s="36"/>
      <c r="E33" s="46"/>
      <c r="F33" s="46"/>
      <c r="G33" s="62">
        <f>C33*G8</f>
        <v>0</v>
      </c>
      <c r="H33" s="46"/>
      <c r="I33" s="62"/>
      <c r="J33" s="36">
        <f>C33*J8</f>
        <v>0</v>
      </c>
      <c r="K33" s="46">
        <f>C33*K8</f>
        <v>0</v>
      </c>
      <c r="L33" s="62"/>
      <c r="M33" s="36">
        <f>C33*M8</f>
        <v>0</v>
      </c>
      <c r="N33" s="36">
        <f>C33*N8</f>
        <v>0</v>
      </c>
      <c r="O33" s="36"/>
      <c r="P33" s="46"/>
      <c r="Q33" s="46"/>
      <c r="R33" s="46"/>
      <c r="S33" s="36"/>
    </row>
    <row r="34" spans="2:19" hidden="1" x14ac:dyDescent="0.2">
      <c r="B34" s="61" t="s">
        <v>56</v>
      </c>
      <c r="C34" s="117">
        <f>'Hallunda Gård aggregated'!C45</f>
        <v>5700</v>
      </c>
      <c r="D34" s="36">
        <f>C34*D9</f>
        <v>0</v>
      </c>
      <c r="E34" s="46"/>
      <c r="F34" s="46"/>
      <c r="G34" s="62"/>
      <c r="H34" s="46"/>
      <c r="I34" s="62"/>
      <c r="J34" s="36"/>
      <c r="K34" s="46"/>
      <c r="L34" s="62"/>
      <c r="M34" s="36"/>
      <c r="N34" s="36"/>
      <c r="O34" s="36"/>
      <c r="P34" s="46"/>
      <c r="Q34" s="46"/>
      <c r="R34" s="46"/>
      <c r="S34" s="36"/>
    </row>
    <row r="35" spans="2:19" hidden="1" x14ac:dyDescent="0.2">
      <c r="B35" s="61" t="s">
        <v>57</v>
      </c>
      <c r="C35" s="117">
        <f>'Hallunda Gård aggregated'!C46</f>
        <v>2500</v>
      </c>
      <c r="D35" s="36"/>
      <c r="E35" s="46">
        <f>C35*E10</f>
        <v>1750000</v>
      </c>
      <c r="F35" s="46"/>
      <c r="G35" s="62"/>
      <c r="H35" s="46"/>
      <c r="I35" s="62">
        <f>C35*I10</f>
        <v>1025000</v>
      </c>
      <c r="J35" s="36"/>
      <c r="K35" s="46"/>
      <c r="L35" s="62"/>
      <c r="M35" s="36"/>
      <c r="N35" s="36"/>
      <c r="O35" s="36">
        <f>C35*O10</f>
        <v>2225000</v>
      </c>
      <c r="P35" s="46"/>
      <c r="Q35" s="46"/>
      <c r="R35" s="46">
        <f>C35*R10</f>
        <v>512500</v>
      </c>
      <c r="S35" s="36">
        <f>C35*S10</f>
        <v>3250000</v>
      </c>
    </row>
    <row r="36" spans="2:19" hidden="1" x14ac:dyDescent="0.2">
      <c r="B36" s="75" t="s">
        <v>58</v>
      </c>
      <c r="C36" s="118">
        <f>'Hallunda Gård aggregated'!C47</f>
        <v>7880</v>
      </c>
      <c r="D36" s="65"/>
      <c r="E36" s="64"/>
      <c r="F36" s="64"/>
      <c r="G36" s="63"/>
      <c r="H36" s="64"/>
      <c r="I36" s="63"/>
      <c r="J36" s="65"/>
      <c r="K36" s="64"/>
      <c r="L36" s="63"/>
      <c r="M36" s="65"/>
      <c r="N36" s="65"/>
      <c r="O36" s="65"/>
      <c r="P36" s="64"/>
      <c r="Q36" s="64"/>
      <c r="R36" s="64"/>
      <c r="S36" s="65">
        <f>C36*S11</f>
        <v>40976000</v>
      </c>
    </row>
    <row r="37" spans="2:19" x14ac:dyDescent="0.2">
      <c r="B37" s="77" t="s">
        <v>59</v>
      </c>
      <c r="C37" s="85">
        <f>SUM(D37:S37)</f>
        <v>439769673.84999996</v>
      </c>
      <c r="D37" s="85">
        <f>SUM(D29:D30)</f>
        <v>43537197.711150005</v>
      </c>
      <c r="E37" s="66">
        <f t="shared" ref="E37:S37" si="6">SUM(E29:E30)</f>
        <v>24627101.735600002</v>
      </c>
      <c r="F37" s="66">
        <f t="shared" si="6"/>
        <v>80477850.314550012</v>
      </c>
      <c r="G37" s="67">
        <f t="shared" si="6"/>
        <v>13632859.889350001</v>
      </c>
      <c r="H37" s="66">
        <f t="shared" si="6"/>
        <v>20229404.997100003</v>
      </c>
      <c r="I37" s="67">
        <f t="shared" si="6"/>
        <v>39579270.646500006</v>
      </c>
      <c r="J37" s="85">
        <f t="shared" si="6"/>
        <v>6596545.1077500004</v>
      </c>
      <c r="K37" s="66">
        <f t="shared" si="6"/>
        <v>23747562.387900002</v>
      </c>
      <c r="L37" s="67">
        <f t="shared" si="6"/>
        <v>43976967.385000005</v>
      </c>
      <c r="M37" s="85">
        <f t="shared" si="6"/>
        <v>28145259.126400001</v>
      </c>
      <c r="N37" s="85">
        <f t="shared" si="6"/>
        <v>15831708.2586</v>
      </c>
      <c r="O37" s="85">
        <f t="shared" si="6"/>
        <v>2638618.0431000004</v>
      </c>
      <c r="P37" s="66">
        <f t="shared" si="6"/>
        <v>25066871.409450002</v>
      </c>
      <c r="Q37" s="66">
        <f t="shared" si="6"/>
        <v>18030556.627850004</v>
      </c>
      <c r="R37" s="66">
        <f t="shared" si="6"/>
        <v>13193090.215500001</v>
      </c>
      <c r="S37" s="85">
        <f t="shared" si="6"/>
        <v>40458809.994200006</v>
      </c>
    </row>
    <row r="38" spans="2:19" x14ac:dyDescent="0.2">
      <c r="B38" s="61"/>
      <c r="C38" s="31"/>
      <c r="D38" s="31"/>
      <c r="G38" s="61"/>
      <c r="I38" s="61"/>
      <c r="J38" s="31"/>
      <c r="L38" s="61"/>
      <c r="M38" s="31"/>
      <c r="N38" s="31"/>
      <c r="O38" s="31"/>
      <c r="S38" s="31"/>
    </row>
    <row r="39" spans="2:19" x14ac:dyDescent="0.2">
      <c r="B39" s="61" t="s">
        <v>60</v>
      </c>
      <c r="C39" s="115">
        <f>'Hallunda Gård aggregated'!D87</f>
        <v>519270000</v>
      </c>
      <c r="D39" s="36">
        <f t="shared" ref="D39:S39" si="7">$C$39*D26</f>
        <v>51407730</v>
      </c>
      <c r="E39" s="46">
        <f t="shared" si="7"/>
        <v>29079120</v>
      </c>
      <c r="F39" s="46">
        <f t="shared" si="7"/>
        <v>95026410</v>
      </c>
      <c r="G39" s="62">
        <f t="shared" si="7"/>
        <v>16097370</v>
      </c>
      <c r="H39" s="46">
        <f t="shared" si="7"/>
        <v>23886420</v>
      </c>
      <c r="I39" s="62">
        <f t="shared" si="7"/>
        <v>46734300</v>
      </c>
      <c r="J39" s="36">
        <f t="shared" si="7"/>
        <v>7789050</v>
      </c>
      <c r="K39" s="46">
        <f t="shared" si="7"/>
        <v>28040580</v>
      </c>
      <c r="L39" s="62">
        <f t="shared" si="7"/>
        <v>51927000</v>
      </c>
      <c r="M39" s="36">
        <f t="shared" si="7"/>
        <v>33233280</v>
      </c>
      <c r="N39" s="36">
        <f t="shared" si="7"/>
        <v>18693720</v>
      </c>
      <c r="O39" s="36">
        <f t="shared" si="7"/>
        <v>3115620</v>
      </c>
      <c r="P39" s="46">
        <f t="shared" si="7"/>
        <v>29598390</v>
      </c>
      <c r="Q39" s="46">
        <f t="shared" si="7"/>
        <v>21290070</v>
      </c>
      <c r="R39" s="46">
        <f t="shared" si="7"/>
        <v>15578100</v>
      </c>
      <c r="S39" s="36">
        <f t="shared" si="7"/>
        <v>47772840</v>
      </c>
    </row>
    <row r="40" spans="2:19" x14ac:dyDescent="0.2">
      <c r="B40" s="61" t="s">
        <v>61</v>
      </c>
      <c r="C40" s="115">
        <f>'Hallunda Gård aggregated'!D110*C39</f>
        <v>236285688.58475</v>
      </c>
      <c r="D40" s="36">
        <f t="shared" ref="D40:S40" si="8">$C$40*D26</f>
        <v>23392283.169890251</v>
      </c>
      <c r="E40" s="46">
        <f t="shared" si="8"/>
        <v>13231998.560745999</v>
      </c>
      <c r="F40" s="46">
        <f t="shared" si="8"/>
        <v>43240281.011009246</v>
      </c>
      <c r="G40" s="62">
        <f t="shared" si="8"/>
        <v>7324856.3461272502</v>
      </c>
      <c r="H40" s="46">
        <f t="shared" si="8"/>
        <v>10869141.6748985</v>
      </c>
      <c r="I40" s="62">
        <f t="shared" si="8"/>
        <v>21265711.972627498</v>
      </c>
      <c r="J40" s="36">
        <f t="shared" si="8"/>
        <v>3544285.3287712499</v>
      </c>
      <c r="K40" s="46">
        <f t="shared" si="8"/>
        <v>12759427.1835765</v>
      </c>
      <c r="L40" s="62">
        <f t="shared" si="8"/>
        <v>23628568.858475</v>
      </c>
      <c r="M40" s="36">
        <f t="shared" si="8"/>
        <v>15122284.069424</v>
      </c>
      <c r="N40" s="36">
        <f t="shared" si="8"/>
        <v>8506284.789051</v>
      </c>
      <c r="O40" s="36">
        <f t="shared" si="8"/>
        <v>1417714.1315085001</v>
      </c>
      <c r="P40" s="46">
        <f t="shared" si="8"/>
        <v>13468284.24933075</v>
      </c>
      <c r="Q40" s="46">
        <f t="shared" si="8"/>
        <v>9687713.2319747508</v>
      </c>
      <c r="R40" s="46">
        <f t="shared" si="8"/>
        <v>7088570.6575424997</v>
      </c>
      <c r="S40" s="36">
        <f t="shared" si="8"/>
        <v>21738283.349796999</v>
      </c>
    </row>
    <row r="41" spans="2:19" x14ac:dyDescent="0.2">
      <c r="B41" s="75" t="s">
        <v>62</v>
      </c>
      <c r="C41" s="116">
        <f>'Hallunda Gård aggregated'!D106</f>
        <v>141790937.5</v>
      </c>
      <c r="D41" s="65">
        <f t="shared" ref="D41:S41" si="9">$C$41*D26</f>
        <v>14037302.8125</v>
      </c>
      <c r="E41" s="64">
        <f t="shared" si="9"/>
        <v>7940292.5</v>
      </c>
      <c r="F41" s="64">
        <f t="shared" si="9"/>
        <v>25947741.5625</v>
      </c>
      <c r="G41" s="63">
        <f t="shared" si="9"/>
        <v>4395519.0625</v>
      </c>
      <c r="H41" s="64">
        <f t="shared" si="9"/>
        <v>6522383.125</v>
      </c>
      <c r="I41" s="63">
        <f t="shared" si="9"/>
        <v>12761184.375</v>
      </c>
      <c r="J41" s="65">
        <f t="shared" si="9"/>
        <v>2126864.0625</v>
      </c>
      <c r="K41" s="64">
        <f t="shared" si="9"/>
        <v>7656710.625</v>
      </c>
      <c r="L41" s="63">
        <f t="shared" si="9"/>
        <v>14179093.75</v>
      </c>
      <c r="M41" s="65">
        <f t="shared" si="9"/>
        <v>9074620</v>
      </c>
      <c r="N41" s="65">
        <f t="shared" si="9"/>
        <v>5104473.75</v>
      </c>
      <c r="O41" s="65">
        <f t="shared" si="9"/>
        <v>850745.625</v>
      </c>
      <c r="P41" s="64">
        <f t="shared" si="9"/>
        <v>8082083.4375</v>
      </c>
      <c r="Q41" s="64">
        <f t="shared" si="9"/>
        <v>5813428.4375</v>
      </c>
      <c r="R41" s="64">
        <f t="shared" si="9"/>
        <v>4253728.125</v>
      </c>
      <c r="S41" s="65">
        <f t="shared" si="9"/>
        <v>13044766.25</v>
      </c>
    </row>
    <row r="42" spans="2:19" x14ac:dyDescent="0.2">
      <c r="B42" s="77" t="s">
        <v>63</v>
      </c>
      <c r="C42" s="85">
        <f>SUM(D42:S42)</f>
        <v>1337116299.9347501</v>
      </c>
      <c r="D42" s="85">
        <f t="shared" ref="D42:S42" si="10">D37+D39+D40+D41</f>
        <v>132374513.69354026</v>
      </c>
      <c r="E42" s="66">
        <f t="shared" si="10"/>
        <v>74878512.796346009</v>
      </c>
      <c r="F42" s="66">
        <f t="shared" si="10"/>
        <v>244692282.88805926</v>
      </c>
      <c r="G42" s="67">
        <f t="shared" si="10"/>
        <v>41450605.297977254</v>
      </c>
      <c r="H42" s="66">
        <f t="shared" si="10"/>
        <v>61507349.796998501</v>
      </c>
      <c r="I42" s="67">
        <f t="shared" si="10"/>
        <v>120340466.99412751</v>
      </c>
      <c r="J42" s="85">
        <f t="shared" si="10"/>
        <v>20056744.499021251</v>
      </c>
      <c r="K42" s="66">
        <f t="shared" si="10"/>
        <v>72204280.196476504</v>
      </c>
      <c r="L42" s="67">
        <f t="shared" si="10"/>
        <v>133711629.99347501</v>
      </c>
      <c r="M42" s="85">
        <f t="shared" si="10"/>
        <v>85575443.195823997</v>
      </c>
      <c r="N42" s="85">
        <f t="shared" si="10"/>
        <v>48136186.797650993</v>
      </c>
      <c r="O42" s="85">
        <f t="shared" si="10"/>
        <v>8022697.7996085007</v>
      </c>
      <c r="P42" s="66">
        <f t="shared" si="10"/>
        <v>76215629.096280754</v>
      </c>
      <c r="Q42" s="66">
        <f t="shared" si="10"/>
        <v>54821768.297324754</v>
      </c>
      <c r="R42" s="66">
        <f t="shared" si="10"/>
        <v>40113488.998042502</v>
      </c>
      <c r="S42" s="85">
        <f t="shared" si="10"/>
        <v>123014699.593997</v>
      </c>
    </row>
    <row r="43" spans="2:19" x14ac:dyDescent="0.2">
      <c r="B43" s="61"/>
      <c r="C43" s="31"/>
      <c r="D43" s="31"/>
      <c r="G43" s="61"/>
      <c r="I43" s="61"/>
      <c r="J43" s="31"/>
      <c r="L43" s="61"/>
      <c r="M43" s="31"/>
      <c r="N43" s="31"/>
      <c r="O43" s="31"/>
      <c r="S43" s="31"/>
    </row>
    <row r="44" spans="2:19" x14ac:dyDescent="0.2">
      <c r="B44" s="88" t="s">
        <v>64</v>
      </c>
      <c r="C44" s="90"/>
      <c r="D44" s="90"/>
      <c r="E44" s="91"/>
      <c r="F44" s="91"/>
      <c r="G44" s="92"/>
      <c r="H44" s="91"/>
      <c r="I44" s="92"/>
      <c r="J44" s="90"/>
      <c r="K44" s="91"/>
      <c r="L44" s="92"/>
      <c r="M44" s="90"/>
      <c r="N44" s="90"/>
      <c r="O44" s="90"/>
      <c r="P44" s="91"/>
      <c r="Q44" s="91"/>
      <c r="R44" s="91"/>
      <c r="S44" s="90"/>
    </row>
    <row r="45" spans="2:19" x14ac:dyDescent="0.2">
      <c r="B45" s="61" t="s">
        <v>65</v>
      </c>
      <c r="C45" s="115">
        <f t="shared" ref="C45:C53" si="11">SUM(D45:S45)</f>
        <v>97717950.617283955</v>
      </c>
      <c r="D45" s="36"/>
      <c r="E45" s="46"/>
      <c r="F45" s="46"/>
      <c r="G45" s="62"/>
      <c r="H45" s="46"/>
      <c r="I45" s="62"/>
      <c r="J45" s="36"/>
      <c r="K45" s="46"/>
      <c r="L45" s="62"/>
      <c r="M45" s="36"/>
      <c r="N45" s="36"/>
      <c r="O45" s="153">
        <f>(O17*((0.98*'Hallunda Gård aggregated'!$C$114)-'Hallunda Gård aggregated'!$C$115))/'Hallunda Gård aggregated'!$C$135</f>
        <v>97717950.617283955</v>
      </c>
      <c r="P45" s="46"/>
      <c r="Q45" s="46"/>
      <c r="R45" s="46"/>
      <c r="S45" s="36"/>
    </row>
    <row r="46" spans="2:19" x14ac:dyDescent="0.2">
      <c r="B46" s="61" t="s">
        <v>66</v>
      </c>
      <c r="C46" s="115">
        <f t="shared" si="11"/>
        <v>0</v>
      </c>
      <c r="D46" s="36">
        <f>'Hallunda Gård aggregated'!$C$197*'Project overview'!D6</f>
        <v>0</v>
      </c>
      <c r="E46" s="46">
        <f>'Hallunda Gård aggregated'!$C$197*'Project overview'!E6</f>
        <v>0</v>
      </c>
      <c r="F46" s="46">
        <f>'Hallunda Gård aggregated'!$C$197*'Project overview'!F6</f>
        <v>0</v>
      </c>
      <c r="G46" s="62">
        <f>'Hallunda Gård aggregated'!$C$197*'Project overview'!G6</f>
        <v>0</v>
      </c>
      <c r="H46" s="46">
        <f>'Hallunda Gård aggregated'!$C$197*'Project overview'!H6</f>
        <v>0</v>
      </c>
      <c r="I46" s="62">
        <f>'Hallunda Gård aggregated'!$C$197*'Project overview'!I6</f>
        <v>0</v>
      </c>
      <c r="J46" s="36">
        <f>'Hallunda Gård aggregated'!$C$197*'Project overview'!J6</f>
        <v>0</v>
      </c>
      <c r="K46" s="46">
        <f>'Hallunda Gård aggregated'!$C$197*'Project overview'!K6</f>
        <v>0</v>
      </c>
      <c r="L46" s="62">
        <f>'Hallunda Gård aggregated'!$C$197*'Project overview'!L6</f>
        <v>0</v>
      </c>
      <c r="M46" s="36">
        <f>'Hallunda Gård aggregated'!$C$197*'Project overview'!M6</f>
        <v>0</v>
      </c>
      <c r="N46" s="36">
        <f>'Hallunda Gård aggregated'!$C$197*'Project overview'!N6</f>
        <v>0</v>
      </c>
      <c r="O46" s="36">
        <f>'Hallunda Gård aggregated'!$C$197*'Project overview'!O6</f>
        <v>0</v>
      </c>
      <c r="P46" s="46">
        <f>'Hallunda Gård aggregated'!$C$197*'Project overview'!P6</f>
        <v>0</v>
      </c>
      <c r="Q46" s="46">
        <f>'Hallunda Gård aggregated'!$C$197*'Project overview'!Q6</f>
        <v>0</v>
      </c>
      <c r="R46" s="46">
        <f>'Hallunda Gård aggregated'!$C$197*'Project overview'!R6</f>
        <v>0</v>
      </c>
      <c r="S46" s="36">
        <f>'Hallunda Gård aggregated'!$C$197*'Project overview'!S6</f>
        <v>0</v>
      </c>
    </row>
    <row r="47" spans="2:19" x14ac:dyDescent="0.2">
      <c r="B47" s="61" t="s">
        <v>67</v>
      </c>
      <c r="C47" s="115">
        <f t="shared" si="11"/>
        <v>3031154452.4074078</v>
      </c>
      <c r="D47" s="36">
        <f>(D19*((0.98*'Hallunda Gård aggregated'!$C$118)-'Hallunda Gård aggregated'!$C$119))/'Hallunda Gård aggregated'!$C$136</f>
        <v>284133733.33333337</v>
      </c>
      <c r="E47" s="112">
        <f>(E19*((0.98*'Hallunda Gård aggregated'!$C$118)-'Hallunda Gård aggregated'!$C$119))/'Hallunda Gård aggregated'!$C$136</f>
        <v>242250316.34567901</v>
      </c>
      <c r="F47" s="112">
        <f>(F19*((0.98*'Hallunda Gård aggregated'!$C$118)-'Hallunda Gård aggregated'!$C$119))/'Hallunda Gård aggregated'!$C$136</f>
        <v>654691477.22222233</v>
      </c>
      <c r="G47" s="134">
        <f>(G19*((0.98*'Hallunda Gård aggregated'!$C$118)-'Hallunda Gård aggregated'!$C$119))/'Hallunda Gård aggregated'!$C$136</f>
        <v>132858829.01234569</v>
      </c>
      <c r="H47" s="112">
        <f>(H19*((0.98*'Hallunda Gård aggregated'!$C$118)-'Hallunda Gård aggregated'!$C$119))/'Hallunda Gård aggregated'!$C$136</f>
        <v>165744677.77777779</v>
      </c>
      <c r="I47" s="134">
        <f>(I19*((0.98*'Hallunda Gård aggregated'!$C$118)-'Hallunda Gård aggregated'!$C$119))/'Hallunda Gård aggregated'!$C$136</f>
        <v>341907592.44444448</v>
      </c>
      <c r="J47" s="36">
        <f>(J19*((0.98*'Hallunda Gård aggregated'!$C$118)-'Hallunda Gård aggregated'!$C$119))/'Hallunda Gård aggregated'!$C$136</f>
        <v>44198580.740740746</v>
      </c>
      <c r="K47" s="46">
        <f>(K19*((0.98*'Hallunda Gård aggregated'!$C$118)-'Hallunda Gård aggregated'!$C$119))/'Hallunda Gård aggregated'!$C$136</f>
        <v>154695032.59259263</v>
      </c>
      <c r="L47" s="134">
        <f>(L19*((0.98*'Hallunda Gård aggregated'!$C$118)-'Hallunda Gård aggregated'!$C$119))/'Hallunda Gård aggregated'!$C$136</f>
        <v>284554672.19753087</v>
      </c>
      <c r="M47" s="36">
        <f>(M19*((0.98*'Hallunda Gård aggregated'!$C$118)-'Hallunda Gård aggregated'!$C$119))/'Hallunda Gård aggregated'!$C$136</f>
        <v>184160753.08641976</v>
      </c>
      <c r="N47" s="36">
        <f>(N19*((0.98*'Hallunda Gård aggregated'!$C$118)-'Hallunda Gård aggregated'!$C$119))/'Hallunda Gård aggregated'!$C$136</f>
        <v>102603848.14814816</v>
      </c>
      <c r="O47" s="36">
        <f>(O19*((0.98*'Hallunda Gård aggregated'!$C$118)-'Hallunda Gård aggregated'!$C$119))/'Hallunda Gård aggregated'!$C$136</f>
        <v>0</v>
      </c>
      <c r="P47" s="112">
        <f>(P19*((0.98*'Hallunda Gård aggregated'!$C$118)-'Hallunda Gård aggregated'!$C$119))/'Hallunda Gård aggregated'!$C$136</f>
        <v>190080205.86419755</v>
      </c>
      <c r="Q47" s="112">
        <f>(Q19*((0.98*'Hallunda Gård aggregated'!$C$118)-'Hallunda Gård aggregated'!$C$119))/'Hallunda Gård aggregated'!$C$136</f>
        <v>139435998.76543212</v>
      </c>
      <c r="R47" s="134">
        <f>(R19*((0.98*'Hallunda Gård aggregated'!$C$118)-'Hallunda Gård aggregated'!$C$119))/'Hallunda Gård aggregated'!$C$136</f>
        <v>109838734.87654322</v>
      </c>
      <c r="S47" s="36">
        <f>(S19*((0.98*'Hallunda Gård aggregated'!$C$118)-'Hallunda Gård aggregated'!$C$119))/'Hallunda Gård aggregated'!$C$136</f>
        <v>0</v>
      </c>
    </row>
    <row r="48" spans="2:19" x14ac:dyDescent="0.2">
      <c r="B48" s="61" t="s">
        <v>68</v>
      </c>
      <c r="C48" s="115">
        <f t="shared" si="11"/>
        <v>0</v>
      </c>
      <c r="D48" s="36">
        <f>'Hallunda Gård aggregated'!$C$197*'Project overview'!D20</f>
        <v>0</v>
      </c>
      <c r="E48" s="46">
        <f>'Hallunda Gård aggregated'!$C$197*'Project overview'!E20</f>
        <v>0</v>
      </c>
      <c r="F48" s="46">
        <f>'Hallunda Gård aggregated'!$C$197*'Project overview'!F20</f>
        <v>0</v>
      </c>
      <c r="G48" s="62">
        <f>'Hallunda Gård aggregated'!$C$197*'Project overview'!G20</f>
        <v>0</v>
      </c>
      <c r="H48" s="46">
        <f>'Hallunda Gård aggregated'!$C$197*'Project overview'!H20</f>
        <v>0</v>
      </c>
      <c r="I48" s="62">
        <f>'Hallunda Gård aggregated'!$C$197*'Project overview'!I20</f>
        <v>0</v>
      </c>
      <c r="J48" s="36">
        <f>'Hallunda Gård aggregated'!$C$197*'Project overview'!J20</f>
        <v>0</v>
      </c>
      <c r="K48" s="46">
        <f>'Hallunda Gård aggregated'!$C$197*'Project overview'!K20</f>
        <v>0</v>
      </c>
      <c r="L48" s="62">
        <f>'Hallunda Gård aggregated'!$C$197*'Project overview'!L20</f>
        <v>0</v>
      </c>
      <c r="M48" s="36">
        <f>'Hallunda Gård aggregated'!$C$197*'Project overview'!M20</f>
        <v>0</v>
      </c>
      <c r="N48" s="36">
        <f>'Hallunda Gård aggregated'!$C$197*'Project overview'!N20</f>
        <v>0</v>
      </c>
      <c r="O48" s="36">
        <f>'Hallunda Gård aggregated'!$C$197*'Project overview'!O20</f>
        <v>0</v>
      </c>
      <c r="P48" s="46">
        <f>'Hallunda Gård aggregated'!$C$197*'Project overview'!P20</f>
        <v>0</v>
      </c>
      <c r="Q48" s="46">
        <f>'Hallunda Gård aggregated'!$C$197*'Project overview'!Q20</f>
        <v>0</v>
      </c>
      <c r="R48" s="46">
        <f>'Hallunda Gård aggregated'!$C$197*'Project overview'!R20</f>
        <v>0</v>
      </c>
      <c r="S48" s="36">
        <f>'Hallunda Gård aggregated'!$C$197*'Project overview'!S20</f>
        <v>0</v>
      </c>
    </row>
    <row r="49" spans="2:19" x14ac:dyDescent="0.2">
      <c r="B49" s="61" t="s">
        <v>69</v>
      </c>
      <c r="C49" s="115">
        <f t="shared" si="11"/>
        <v>0</v>
      </c>
      <c r="D49" s="36">
        <f>'Hallunda Gård aggregated'!$C$203*'Project overview'!D21</f>
        <v>0</v>
      </c>
      <c r="E49" s="46">
        <f>'Hallunda Gård aggregated'!$C$203*'Project overview'!E21</f>
        <v>0</v>
      </c>
      <c r="F49" s="46">
        <f>'Hallunda Gård aggregated'!$C$203*'Project overview'!F21</f>
        <v>0</v>
      </c>
      <c r="G49" s="62">
        <f>'Hallunda Gård aggregated'!$C$203*'Project overview'!G21</f>
        <v>0</v>
      </c>
      <c r="H49" s="46">
        <f>'Hallunda Gård aggregated'!$C$203*'Project overview'!H21</f>
        <v>0</v>
      </c>
      <c r="I49" s="62">
        <f>'Hallunda Gård aggregated'!$C$203*'Project overview'!I21</f>
        <v>0</v>
      </c>
      <c r="J49" s="36">
        <f>'Hallunda Gård aggregated'!$C$203*'Project overview'!J21</f>
        <v>0</v>
      </c>
      <c r="K49" s="46">
        <f>'Hallunda Gård aggregated'!$C$203*'Project overview'!K21</f>
        <v>0</v>
      </c>
      <c r="L49" s="62">
        <f>'Hallunda Gård aggregated'!$C$203*'Project overview'!L21</f>
        <v>0</v>
      </c>
      <c r="M49" s="36">
        <f>'Hallunda Gård aggregated'!$C$203*'Project overview'!M21</f>
        <v>0</v>
      </c>
      <c r="N49" s="36">
        <f>'Hallunda Gård aggregated'!$C$203*'Project overview'!N21</f>
        <v>0</v>
      </c>
      <c r="O49" s="36">
        <f>'Hallunda Gård aggregated'!$C$203*'Project overview'!O21</f>
        <v>0</v>
      </c>
      <c r="P49" s="46">
        <f>'Hallunda Gård aggregated'!$C$203*'Project overview'!P21</f>
        <v>0</v>
      </c>
      <c r="Q49" s="46">
        <f>'Hallunda Gård aggregated'!$C$203*'Project overview'!Q21</f>
        <v>0</v>
      </c>
      <c r="R49" s="46">
        <f>'Hallunda Gård aggregated'!$C$203*'Project overview'!R21</f>
        <v>0</v>
      </c>
      <c r="S49" s="36">
        <f>'Hallunda Gård aggregated'!$C$203*'Project overview'!S21</f>
        <v>0</v>
      </c>
    </row>
    <row r="50" spans="2:19" x14ac:dyDescent="0.2">
      <c r="B50" s="61" t="s">
        <v>70</v>
      </c>
      <c r="C50" s="115">
        <f t="shared" si="11"/>
        <v>85198461.538461536</v>
      </c>
      <c r="D50" s="36">
        <f>(D22*((0.95*'Hallunda Gård aggregated'!$C$122)-'Hallunda Gård aggregated'!$C$123))/'Hallunda Gård aggregated'!$C$137</f>
        <v>0</v>
      </c>
      <c r="E50" s="112">
        <f>(E22*((0.95*'Hallunda Gård aggregated'!$C$122)-'Hallunda Gård aggregated'!$C$123))/'Hallunda Gård aggregated'!$C$137</f>
        <v>17015384.615384616</v>
      </c>
      <c r="F50" s="46">
        <f>(F22*((0.95*'Hallunda Gård aggregated'!$C$122)-'Hallunda Gård aggregated'!$C$123))/'Hallunda Gård aggregated'!$C$137</f>
        <v>0</v>
      </c>
      <c r="G50" s="62">
        <f>(G22*((0.95*'Hallunda Gård aggregated'!$C$122)-'Hallunda Gård aggregated'!$C$123))/'Hallunda Gård aggregated'!$C$137</f>
        <v>0</v>
      </c>
      <c r="H50" s="46">
        <f>(H22*((0.95*'Hallunda Gård aggregated'!$C$122)-'Hallunda Gård aggregated'!$C$123))/'Hallunda Gård aggregated'!$C$137</f>
        <v>0</v>
      </c>
      <c r="I50" s="134">
        <f>(I22*((0.95*'Hallunda Gård aggregated'!$C$122)-'Hallunda Gård aggregated'!$C$123))/'Hallunda Gård aggregated'!$C$137</f>
        <v>9966153.846153846</v>
      </c>
      <c r="J50" s="36">
        <f>(J22*((0.95*'Hallunda Gård aggregated'!$C$122)-'Hallunda Gård aggregated'!$C$123))/'Hallunda Gård aggregated'!$C$137</f>
        <v>0</v>
      </c>
      <c r="K50" s="46">
        <f>(K22*((0.95*'Hallunda Gård aggregated'!$C$122)-'Hallunda Gård aggregated'!$C$123))/'Hallunda Gård aggregated'!$C$137</f>
        <v>0</v>
      </c>
      <c r="L50" s="62">
        <f>(L22*((0.95*'Hallunda Gård aggregated'!$C$122)-'Hallunda Gård aggregated'!$C$123))/'Hallunda Gård aggregated'!$C$137</f>
        <v>0</v>
      </c>
      <c r="M50" s="36">
        <f>(M22*((0.95*'Hallunda Gård aggregated'!$C$122)-'Hallunda Gård aggregated'!$C$123))/'Hallunda Gård aggregated'!$C$137</f>
        <v>0</v>
      </c>
      <c r="N50" s="36">
        <f>(N22*((0.95*'Hallunda Gård aggregated'!$C$122)-'Hallunda Gård aggregated'!$C$123))/'Hallunda Gård aggregated'!$C$137</f>
        <v>0</v>
      </c>
      <c r="O50" s="114">
        <f>(O22*((0.95*'Hallunda Gård aggregated'!$C$122)-'Hallunda Gård aggregated'!$C$123))/'Hallunda Gård aggregated'!$C$137</f>
        <v>21633846.153846152</v>
      </c>
      <c r="P50" s="46">
        <f>(P22*((0.95*'Hallunda Gård aggregated'!$C$122)-'Hallunda Gård aggregated'!$C$123))/'Hallunda Gård aggregated'!$C$137</f>
        <v>0</v>
      </c>
      <c r="Q50" s="46">
        <f>(Q22*((0.95*'Hallunda Gård aggregated'!$C$122)-'Hallunda Gård aggregated'!$C$123))/'Hallunda Gård aggregated'!$C$137</f>
        <v>0</v>
      </c>
      <c r="R50" s="134">
        <f>(R22*((0.95*'Hallunda Gård aggregated'!$C$122)-'Hallunda Gård aggregated'!$C$123))/'Hallunda Gård aggregated'!$C$137</f>
        <v>4983076.923076923</v>
      </c>
      <c r="S50" s="114">
        <f>(S22*((0.95*'Hallunda Gård aggregated'!$C$122)-'Hallunda Gård aggregated'!$C$123))/'Hallunda Gård aggregated'!$C$137</f>
        <v>31600000</v>
      </c>
    </row>
    <row r="51" spans="2:19" x14ac:dyDescent="0.2">
      <c r="B51" s="61" t="s">
        <v>71</v>
      </c>
      <c r="C51" s="115">
        <f t="shared" si="11"/>
        <v>160160000</v>
      </c>
      <c r="D51" s="36">
        <f>(D23*((1*'Hallunda Gård aggregated'!$C$126)-'Hallunda Gård aggregated'!$C$127))/'Hallunda Gård aggregated'!$C$138</f>
        <v>0</v>
      </c>
      <c r="E51" s="46">
        <f>(E23*((1*'Hallunda Gård aggregated'!$C$126)-'Hallunda Gård aggregated'!$C$127))/'Hallunda Gård aggregated'!$C$138</f>
        <v>0</v>
      </c>
      <c r="F51" s="46">
        <f>(F23*((1*'Hallunda Gård aggregated'!$C$126)-'Hallunda Gård aggregated'!$C$127))/'Hallunda Gård aggregated'!$C$138</f>
        <v>0</v>
      </c>
      <c r="G51" s="62">
        <f>(G23*((1*'Hallunda Gård aggregated'!$C$126)-'Hallunda Gård aggregated'!$C$127))/'Hallunda Gård aggregated'!$C$138</f>
        <v>0</v>
      </c>
      <c r="H51" s="46">
        <f>(H23*((1*'Hallunda Gård aggregated'!$C$126)-'Hallunda Gård aggregated'!$C$127))/'Hallunda Gård aggregated'!$C$138</f>
        <v>0</v>
      </c>
      <c r="I51" s="62">
        <f>(I23*((1*'Hallunda Gård aggregated'!$C$126)-'Hallunda Gård aggregated'!$C$127))/'Hallunda Gård aggregated'!$C$138</f>
        <v>0</v>
      </c>
      <c r="J51" s="36">
        <f>(J23*((1*'Hallunda Gård aggregated'!$C$126)-'Hallunda Gård aggregated'!$C$127))/'Hallunda Gård aggregated'!$C$138</f>
        <v>0</v>
      </c>
      <c r="K51" s="46">
        <f>(K23*((1*'Hallunda Gård aggregated'!$C$126)-'Hallunda Gård aggregated'!$C$127))/'Hallunda Gård aggregated'!$C$138</f>
        <v>0</v>
      </c>
      <c r="L51" s="62">
        <f>(L23*((1*'Hallunda Gård aggregated'!$C$126)-'Hallunda Gård aggregated'!$C$127))/'Hallunda Gård aggregated'!$C$138</f>
        <v>0</v>
      </c>
      <c r="M51" s="36">
        <f>(M23*((1*'Hallunda Gård aggregated'!$C$126)-'Hallunda Gård aggregated'!$C$127))/'Hallunda Gård aggregated'!$C$138</f>
        <v>0</v>
      </c>
      <c r="N51" s="36">
        <f>(N23*((1*'Hallunda Gård aggregated'!$C$126)-'Hallunda Gård aggregated'!$C$127))/'Hallunda Gård aggregated'!$C$138</f>
        <v>0</v>
      </c>
      <c r="O51" s="36">
        <f>(O23*((1*'Hallunda Gård aggregated'!$C$126)-'Hallunda Gård aggregated'!$C$127))/'Hallunda Gård aggregated'!$C$138</f>
        <v>0</v>
      </c>
      <c r="P51" s="46">
        <f>(P23*((1*'Hallunda Gård aggregated'!$C$126)-'Hallunda Gård aggregated'!$C$127))/'Hallunda Gård aggregated'!$C$138</f>
        <v>0</v>
      </c>
      <c r="Q51" s="46">
        <f>(Q23*((1*'Hallunda Gård aggregated'!$C$126)-'Hallunda Gård aggregated'!$C$127))/'Hallunda Gård aggregated'!$C$138</f>
        <v>0</v>
      </c>
      <c r="R51" s="46">
        <f>(R23*((1*'Hallunda Gård aggregated'!$C$126)-'Hallunda Gård aggregated'!$C$127))/'Hallunda Gård aggregated'!$C$138</f>
        <v>0</v>
      </c>
      <c r="S51" s="36">
        <f>(S23*((1*'Hallunda Gård aggregated'!$C$126)-'Hallunda Gård aggregated'!$C$127))/'Hallunda Gård aggregated'!$C$138</f>
        <v>160160000</v>
      </c>
    </row>
    <row r="52" spans="2:19" x14ac:dyDescent="0.2">
      <c r="B52" s="75" t="s">
        <v>72</v>
      </c>
      <c r="C52" s="116">
        <f t="shared" si="11"/>
        <v>21685714.285714284</v>
      </c>
      <c r="D52" s="65">
        <f>0*('Hallunda Gård aggregated'!$C$130-'Hallunda Gård aggregated'!$C$131)/'Hallunda Gård aggregated'!$C$139</f>
        <v>0</v>
      </c>
      <c r="E52" s="64">
        <f>0*('Hallunda Gård aggregated'!$C$130-'Hallunda Gård aggregated'!$C$131)/'Hallunda Gård aggregated'!$C$139</f>
        <v>0</v>
      </c>
      <c r="F52" s="144">
        <f>138*('Hallunda Gård aggregated'!$C$130-'Hallunda Gård aggregated'!$C$131)/'Hallunda Gård aggregated'!$C$139</f>
        <v>21685714.285714284</v>
      </c>
      <c r="G52" s="63">
        <f>0*('Hallunda Gård aggregated'!$C$130-'Hallunda Gård aggregated'!$C$131)/'Hallunda Gård aggregated'!$C$139</f>
        <v>0</v>
      </c>
      <c r="H52" s="64">
        <f>0*('Hallunda Gård aggregated'!$C$130-'Hallunda Gård aggregated'!$C$131)/'Hallunda Gård aggregated'!$C$139</f>
        <v>0</v>
      </c>
      <c r="I52" s="63">
        <f>0*('Hallunda Gård aggregated'!$C$130-'Hallunda Gård aggregated'!$C$131)/'Hallunda Gård aggregated'!$C$139</f>
        <v>0</v>
      </c>
      <c r="J52" s="65">
        <f>0*('Hallunda Gård aggregated'!$C$130-'Hallunda Gård aggregated'!$C$131)/'Hallunda Gård aggregated'!$C$139</f>
        <v>0</v>
      </c>
      <c r="K52" s="64">
        <f>0*('Hallunda Gård aggregated'!$C$130-'Hallunda Gård aggregated'!$C$131)/'Hallunda Gård aggregated'!$C$139</f>
        <v>0</v>
      </c>
      <c r="L52" s="63">
        <f>0*('Hallunda Gård aggregated'!$C$130-'Hallunda Gård aggregated'!$C$131)/'Hallunda Gård aggregated'!$C$139</f>
        <v>0</v>
      </c>
      <c r="M52" s="65">
        <f>0*('Hallunda Gård aggregated'!$C$130-'Hallunda Gård aggregated'!$C$131)/'Hallunda Gård aggregated'!$C$139</f>
        <v>0</v>
      </c>
      <c r="N52" s="65">
        <f>0*('Hallunda Gård aggregated'!$C$130-'Hallunda Gård aggregated'!$C$131)/'Hallunda Gård aggregated'!$C$139</f>
        <v>0</v>
      </c>
      <c r="O52" s="65">
        <f>0*('Hallunda Gård aggregated'!$C$130-'Hallunda Gård aggregated'!$C$131)/'Hallunda Gård aggregated'!$C$139</f>
        <v>0</v>
      </c>
      <c r="P52" s="64">
        <f>0*('Hallunda Gård aggregated'!$C$130-'Hallunda Gård aggregated'!$C$131)/'Hallunda Gård aggregated'!$C$139</f>
        <v>0</v>
      </c>
      <c r="Q52" s="64">
        <f>0*('Hallunda Gård aggregated'!$C$130-'Hallunda Gård aggregated'!$C$131)/'Hallunda Gård aggregated'!$C$139</f>
        <v>0</v>
      </c>
      <c r="R52" s="64">
        <f>0*('Hallunda Gård aggregated'!$C$130-'Hallunda Gård aggregated'!$C$131)/'Hallunda Gård aggregated'!$C$139</f>
        <v>0</v>
      </c>
      <c r="S52" s="65">
        <f>0*('Hallunda Gård aggregated'!$C$130-'Hallunda Gård aggregated'!$C$131)/'Hallunda Gård aggregated'!$C$139</f>
        <v>0</v>
      </c>
    </row>
    <row r="53" spans="2:19" x14ac:dyDescent="0.2">
      <c r="B53" s="77" t="s">
        <v>73</v>
      </c>
      <c r="C53" s="85">
        <f t="shared" si="11"/>
        <v>3395916578.8488679</v>
      </c>
      <c r="D53" s="85">
        <f>SUM(D45:D52)</f>
        <v>284133733.33333337</v>
      </c>
      <c r="E53" s="66">
        <f t="shared" ref="E53:S53" si="12">SUM(E45:E52)</f>
        <v>259265700.96106362</v>
      </c>
      <c r="F53" s="66">
        <f t="shared" si="12"/>
        <v>676377191.5079366</v>
      </c>
      <c r="G53" s="67">
        <f t="shared" si="12"/>
        <v>132858829.01234569</v>
      </c>
      <c r="H53" s="66">
        <f t="shared" si="12"/>
        <v>165744677.77777779</v>
      </c>
      <c r="I53" s="67">
        <f t="shared" si="12"/>
        <v>351873746.29059833</v>
      </c>
      <c r="J53" s="85">
        <f t="shared" si="12"/>
        <v>44198580.740740746</v>
      </c>
      <c r="K53" s="66">
        <f t="shared" si="12"/>
        <v>154695032.59259263</v>
      </c>
      <c r="L53" s="67">
        <f t="shared" si="12"/>
        <v>284554672.19753087</v>
      </c>
      <c r="M53" s="85">
        <f t="shared" si="12"/>
        <v>184160753.08641976</v>
      </c>
      <c r="N53" s="85">
        <f t="shared" si="12"/>
        <v>102603848.14814816</v>
      </c>
      <c r="O53" s="85">
        <f t="shared" si="12"/>
        <v>119351796.77113011</v>
      </c>
      <c r="P53" s="66">
        <f t="shared" si="12"/>
        <v>190080205.86419755</v>
      </c>
      <c r="Q53" s="66">
        <f t="shared" si="12"/>
        <v>139435998.76543212</v>
      </c>
      <c r="R53" s="66">
        <f t="shared" si="12"/>
        <v>114821811.79962015</v>
      </c>
      <c r="S53" s="85">
        <f t="shared" si="12"/>
        <v>191760000</v>
      </c>
    </row>
    <row r="54" spans="2:19" x14ac:dyDescent="0.2">
      <c r="B54" s="61"/>
      <c r="C54" s="31"/>
      <c r="D54" s="31"/>
      <c r="G54" s="61"/>
      <c r="I54" s="61"/>
      <c r="J54" s="31"/>
      <c r="L54" s="61"/>
      <c r="M54" s="31"/>
      <c r="N54" s="31"/>
      <c r="O54" s="31"/>
      <c r="S54" s="31"/>
    </row>
    <row r="55" spans="2:19" x14ac:dyDescent="0.2">
      <c r="B55" s="77" t="s">
        <v>74</v>
      </c>
      <c r="C55" s="85">
        <f>SUM(D55:S55)</f>
        <v>2058800278.9141171</v>
      </c>
      <c r="D55" s="36">
        <f t="shared" ref="D55:S55" si="13">D53-D42</f>
        <v>151759219.6397931</v>
      </c>
      <c r="E55" s="46">
        <f t="shared" si="13"/>
        <v>184387188.16471761</v>
      </c>
      <c r="F55" s="46">
        <f t="shared" si="13"/>
        <v>431684908.61987734</v>
      </c>
      <c r="G55" s="62">
        <f t="shared" si="13"/>
        <v>91408223.714368433</v>
      </c>
      <c r="H55" s="46">
        <f t="shared" si="13"/>
        <v>104237327.98077929</v>
      </c>
      <c r="I55" s="62">
        <f t="shared" si="13"/>
        <v>231533279.29647082</v>
      </c>
      <c r="J55" s="36">
        <f t="shared" si="13"/>
        <v>24141836.241719496</v>
      </c>
      <c r="K55" s="46">
        <f t="shared" si="13"/>
        <v>82490752.396116123</v>
      </c>
      <c r="L55" s="62">
        <f t="shared" si="13"/>
        <v>150843042.20405585</v>
      </c>
      <c r="M55" s="36">
        <f t="shared" si="13"/>
        <v>98585309.890595764</v>
      </c>
      <c r="N55" s="36">
        <f t="shared" si="13"/>
        <v>54467661.350497171</v>
      </c>
      <c r="O55" s="36">
        <f t="shared" si="13"/>
        <v>111329098.97152162</v>
      </c>
      <c r="P55" s="46">
        <f t="shared" si="13"/>
        <v>113864576.7679168</v>
      </c>
      <c r="Q55" s="46">
        <f t="shared" si="13"/>
        <v>84614230.468107373</v>
      </c>
      <c r="R55" s="46">
        <f t="shared" si="13"/>
        <v>74708322.801577657</v>
      </c>
      <c r="S55" s="36">
        <f t="shared" si="13"/>
        <v>68745300.406002998</v>
      </c>
    </row>
    <row r="56" spans="2:19" x14ac:dyDescent="0.2">
      <c r="B56" s="120" t="s">
        <v>75</v>
      </c>
      <c r="C56" s="121">
        <f>C55/C53</f>
        <v>0.60625761296291902</v>
      </c>
      <c r="D56" s="122">
        <f t="shared" ref="D56:S56" si="14">D55/D53</f>
        <v>0.53411194038602861</v>
      </c>
      <c r="E56" s="123">
        <f t="shared" si="14"/>
        <v>0.71119005514890221</v>
      </c>
      <c r="F56" s="123">
        <f t="shared" si="14"/>
        <v>0.63823102558716593</v>
      </c>
      <c r="G56" s="124">
        <f t="shared" si="14"/>
        <v>0.68801015629811457</v>
      </c>
      <c r="H56" s="123">
        <f t="shared" si="14"/>
        <v>0.62890301745034316</v>
      </c>
      <c r="I56" s="124">
        <f t="shared" si="14"/>
        <v>0.65800100671692863</v>
      </c>
      <c r="J56" s="122">
        <f t="shared" si="14"/>
        <v>0.54621292894743045</v>
      </c>
      <c r="K56" s="123">
        <f t="shared" si="14"/>
        <v>0.53324758406021422</v>
      </c>
      <c r="L56" s="124">
        <f t="shared" si="14"/>
        <v>0.53010214535976519</v>
      </c>
      <c r="M56" s="122">
        <f t="shared" si="14"/>
        <v>0.53532203924216881</v>
      </c>
      <c r="N56" s="122">
        <f t="shared" si="14"/>
        <v>0.5308539819271898</v>
      </c>
      <c r="O56" s="122">
        <f t="shared" si="14"/>
        <v>0.93278108904390533</v>
      </c>
      <c r="P56" s="123">
        <f t="shared" si="14"/>
        <v>0.59903437209694066</v>
      </c>
      <c r="Q56" s="123">
        <f t="shared" si="14"/>
        <v>0.60683203202388702</v>
      </c>
      <c r="R56" s="123">
        <f t="shared" si="14"/>
        <v>0.6506457408280053</v>
      </c>
      <c r="S56" s="122">
        <f t="shared" si="14"/>
        <v>0.35849656031499272</v>
      </c>
    </row>
    <row r="57" spans="2:19" x14ac:dyDescent="0.2">
      <c r="C57" s="46"/>
    </row>
  </sheetData>
  <pageMargins left="0.7" right="0.7" top="0.75" bottom="0.75" header="0.3" footer="0.3"/>
  <pageSetup paperSize="8" scale="82" orientation="landscape" r:id="rId1"/>
  <colBreaks count="1" manualBreakCount="1">
    <brk id="1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27F80A-E518-447F-BECD-36A78984795F}">
  <dimension ref="A1:AC997"/>
  <sheetViews>
    <sheetView workbookViewId="0">
      <selection activeCell="L13" sqref="L13"/>
    </sheetView>
  </sheetViews>
  <sheetFormatPr defaultColWidth="8.85546875" defaultRowHeight="11.25" outlineLevelRow="1" x14ac:dyDescent="0.2"/>
  <cols>
    <col min="1" max="1" width="8.85546875" style="422"/>
    <col min="2" max="2" width="21.5703125" style="357" bestFit="1" customWidth="1"/>
    <col min="3" max="3" width="12.85546875" style="425" customWidth="1"/>
    <col min="4" max="4" width="8.140625" style="425" customWidth="1"/>
    <col min="5" max="5" width="16.85546875" style="351" customWidth="1"/>
    <col min="6" max="6" width="7.85546875" style="351" customWidth="1"/>
    <col min="7" max="7" width="30.140625" style="351" bestFit="1" customWidth="1"/>
    <col min="8" max="8" width="8.85546875" style="352"/>
    <col min="9" max="9" width="12.140625" style="352" customWidth="1"/>
    <col min="10" max="10" width="11.140625" style="352" customWidth="1"/>
    <col min="11" max="11" width="2.5703125" style="352" customWidth="1"/>
    <col min="12" max="12" width="12.85546875" style="353" customWidth="1"/>
    <col min="13" max="13" width="2.5703125" style="352" customWidth="1"/>
    <col min="14" max="14" width="12.85546875" style="353" customWidth="1"/>
    <col min="15" max="15" width="5.85546875" style="349" bestFit="1" customWidth="1"/>
    <col min="16" max="16" width="5.140625" style="349" customWidth="1"/>
    <col min="17" max="17" width="11.5703125" style="349" customWidth="1"/>
    <col min="18" max="18" width="5.5703125" style="349" customWidth="1"/>
    <col min="19" max="19" width="6.5703125" style="349" bestFit="1" customWidth="1"/>
    <col min="20" max="20" width="23.140625" style="349" bestFit="1" customWidth="1"/>
    <col min="21" max="21" width="7.42578125" style="349" customWidth="1"/>
    <col min="22" max="22" width="7.140625" style="349" customWidth="1"/>
    <col min="23" max="23" width="11.140625" style="349" customWidth="1"/>
    <col min="24" max="24" width="19.140625" style="349" customWidth="1"/>
    <col min="25" max="16384" width="8.85546875" style="349"/>
  </cols>
  <sheetData>
    <row r="1" spans="1:14" x14ac:dyDescent="0.2">
      <c r="A1" s="349"/>
      <c r="B1" s="350"/>
      <c r="C1" s="351"/>
      <c r="D1" s="351"/>
    </row>
    <row r="2" spans="1:14" s="350" customFormat="1" x14ac:dyDescent="0.2">
      <c r="B2" s="354" t="s">
        <v>76</v>
      </c>
      <c r="C2" s="354"/>
      <c r="D2" s="355"/>
      <c r="E2" s="354"/>
      <c r="F2" s="351"/>
      <c r="G2" s="354" t="s">
        <v>282</v>
      </c>
      <c r="H2" s="356" t="s">
        <v>283</v>
      </c>
      <c r="L2" s="352"/>
      <c r="N2" s="352"/>
    </row>
    <row r="3" spans="1:14" s="350" customFormat="1" x14ac:dyDescent="0.2">
      <c r="B3" s="357" t="s">
        <v>284</v>
      </c>
      <c r="C3" s="358"/>
      <c r="D3" s="358"/>
      <c r="E3" s="359" t="s">
        <v>278</v>
      </c>
      <c r="F3" s="351"/>
      <c r="G3" s="360" t="s">
        <v>285</v>
      </c>
      <c r="H3" s="361">
        <v>2950</v>
      </c>
      <c r="L3" s="352"/>
      <c r="N3" s="352"/>
    </row>
    <row r="4" spans="1:14" s="350" customFormat="1" x14ac:dyDescent="0.2">
      <c r="B4" s="357" t="s">
        <v>81</v>
      </c>
      <c r="C4" s="358"/>
      <c r="D4" s="358"/>
      <c r="E4" s="359" t="s">
        <v>286</v>
      </c>
      <c r="F4" s="351"/>
      <c r="G4" s="350" t="s">
        <v>324</v>
      </c>
      <c r="H4" s="350">
        <v>200</v>
      </c>
      <c r="L4" s="362"/>
      <c r="N4" s="362"/>
    </row>
    <row r="5" spans="1:14" s="350" customFormat="1" x14ac:dyDescent="0.2">
      <c r="B5" s="357" t="s">
        <v>288</v>
      </c>
      <c r="C5" s="358"/>
      <c r="D5" s="358"/>
      <c r="E5" s="359" t="s">
        <v>289</v>
      </c>
      <c r="F5" s="351"/>
      <c r="G5" s="350" t="s">
        <v>355</v>
      </c>
      <c r="H5" s="361">
        <f>H450</f>
        <v>3000</v>
      </c>
      <c r="L5" s="362"/>
      <c r="N5" s="362"/>
    </row>
    <row r="6" spans="1:14" s="350" customFormat="1" x14ac:dyDescent="0.2">
      <c r="B6" s="357" t="s">
        <v>291</v>
      </c>
      <c r="C6" s="358"/>
      <c r="D6" s="358"/>
      <c r="E6" s="359" t="s">
        <v>292</v>
      </c>
      <c r="F6" s="351"/>
      <c r="G6" s="350" t="s">
        <v>287</v>
      </c>
      <c r="H6" s="361">
        <v>1500</v>
      </c>
      <c r="I6" s="352"/>
      <c r="J6" s="352"/>
      <c r="K6" s="352"/>
      <c r="L6" s="362"/>
      <c r="M6" s="352"/>
      <c r="N6" s="362"/>
    </row>
    <row r="7" spans="1:14" s="350" customFormat="1" x14ac:dyDescent="0.2">
      <c r="B7" s="357" t="s">
        <v>294</v>
      </c>
      <c r="C7" s="358"/>
      <c r="D7" s="358"/>
      <c r="E7" s="359" t="s">
        <v>295</v>
      </c>
      <c r="F7" s="351"/>
      <c r="G7" s="350" t="s">
        <v>290</v>
      </c>
      <c r="H7" s="361">
        <v>750</v>
      </c>
      <c r="I7" s="352"/>
      <c r="J7" s="352"/>
      <c r="K7" s="352"/>
      <c r="L7" s="362"/>
      <c r="M7" s="352"/>
      <c r="N7" s="362"/>
    </row>
    <row r="8" spans="1:14" s="350" customFormat="1" x14ac:dyDescent="0.2">
      <c r="B8" s="357" t="s">
        <v>297</v>
      </c>
      <c r="C8" s="358"/>
      <c r="D8" s="358"/>
      <c r="E8" s="363" t="s">
        <v>343</v>
      </c>
      <c r="F8" s="351"/>
      <c r="G8" s="360" t="s">
        <v>293</v>
      </c>
      <c r="H8" s="361">
        <f>+H28</f>
        <v>3563.4697272732169</v>
      </c>
      <c r="I8" s="352"/>
      <c r="J8" s="352"/>
      <c r="K8" s="352"/>
      <c r="L8" s="362"/>
      <c r="M8" s="352"/>
      <c r="N8" s="362"/>
    </row>
    <row r="9" spans="1:14" s="350" customFormat="1" x14ac:dyDescent="0.2">
      <c r="B9" s="364" t="s">
        <v>299</v>
      </c>
      <c r="C9" s="365"/>
      <c r="D9" s="365"/>
      <c r="E9" s="366" t="s">
        <v>344</v>
      </c>
      <c r="F9" s="351"/>
      <c r="G9" s="350" t="s">
        <v>325</v>
      </c>
      <c r="H9" s="361">
        <f>(J28+L28)/E16</f>
        <v>3763.4697272732169</v>
      </c>
      <c r="I9" s="352"/>
      <c r="J9" s="352"/>
      <c r="K9" s="352"/>
      <c r="L9" s="362"/>
      <c r="M9" s="352"/>
      <c r="N9" s="362"/>
    </row>
    <row r="10" spans="1:14" x14ac:dyDescent="0.2">
      <c r="A10" s="349"/>
      <c r="B10" s="350"/>
      <c r="C10" s="351"/>
      <c r="D10" s="351"/>
      <c r="G10" s="367" t="s">
        <v>296</v>
      </c>
      <c r="H10" s="368">
        <f>+H8/H3</f>
        <v>1.2079558397536327</v>
      </c>
      <c r="L10" s="369"/>
      <c r="N10" s="369"/>
    </row>
    <row r="11" spans="1:14" x14ac:dyDescent="0.2">
      <c r="A11" s="370"/>
      <c r="B11" s="354" t="s">
        <v>301</v>
      </c>
      <c r="C11" s="356"/>
      <c r="D11" s="371"/>
      <c r="E11" s="356"/>
      <c r="F11" s="372"/>
      <c r="I11" s="373"/>
      <c r="J11" s="374"/>
      <c r="K11" s="374"/>
      <c r="M11" s="374"/>
    </row>
    <row r="12" spans="1:14" x14ac:dyDescent="0.2">
      <c r="A12" s="370"/>
      <c r="B12" s="375" t="s">
        <v>302</v>
      </c>
      <c r="C12" s="376"/>
      <c r="D12" s="377"/>
      <c r="E12" s="378">
        <f>F28/C28</f>
        <v>44.322946859903375</v>
      </c>
      <c r="F12" s="372"/>
      <c r="G12" s="372"/>
      <c r="H12" s="372"/>
      <c r="I12" s="373"/>
      <c r="J12" s="349"/>
      <c r="K12" s="349"/>
      <c r="M12" s="349"/>
    </row>
    <row r="13" spans="1:14" x14ac:dyDescent="0.2">
      <c r="A13" s="370"/>
      <c r="B13" s="375" t="s">
        <v>303</v>
      </c>
      <c r="C13" s="376"/>
      <c r="D13" s="377"/>
      <c r="E13" s="378">
        <f>+E15/E14</f>
        <v>2.0676328502415457</v>
      </c>
      <c r="F13" s="372"/>
      <c r="G13" s="372"/>
      <c r="H13" s="372"/>
      <c r="I13" s="373"/>
      <c r="J13" s="349"/>
      <c r="K13" s="349"/>
      <c r="L13" s="379"/>
      <c r="M13" s="349"/>
    </row>
    <row r="14" spans="1:14" x14ac:dyDescent="0.2">
      <c r="A14" s="370"/>
      <c r="B14" s="375" t="s">
        <v>304</v>
      </c>
      <c r="C14" s="376"/>
      <c r="D14" s="377"/>
      <c r="E14" s="380">
        <f>+C28</f>
        <v>414</v>
      </c>
      <c r="F14" s="372"/>
      <c r="G14" s="372"/>
      <c r="H14" s="372"/>
      <c r="I14" s="373"/>
      <c r="J14" s="420">
        <f>J28+L28+N28</f>
        <v>71623540.454545334</v>
      </c>
      <c r="K14" s="349"/>
      <c r="M14" s="349"/>
    </row>
    <row r="15" spans="1:14" x14ac:dyDescent="0.2">
      <c r="A15" s="370"/>
      <c r="B15" s="375" t="s">
        <v>305</v>
      </c>
      <c r="C15" s="376"/>
      <c r="D15" s="377"/>
      <c r="E15" s="380">
        <f>+SUMPRODUCT(O37:O41,R37:R41)</f>
        <v>856</v>
      </c>
      <c r="F15" s="372"/>
      <c r="G15" s="372"/>
      <c r="H15" s="372"/>
      <c r="I15" s="373"/>
      <c r="J15" s="349"/>
      <c r="K15" s="349"/>
      <c r="M15" s="349"/>
    </row>
    <row r="16" spans="1:14" x14ac:dyDescent="0.2">
      <c r="A16" s="370"/>
      <c r="B16" s="375" t="s">
        <v>359</v>
      </c>
      <c r="C16" s="376"/>
      <c r="D16" s="377"/>
      <c r="E16" s="380">
        <f>F28</f>
        <v>18349.699999999997</v>
      </c>
      <c r="F16" s="372"/>
      <c r="G16" s="372"/>
      <c r="H16" s="372"/>
      <c r="I16" s="373"/>
      <c r="J16" s="349"/>
      <c r="K16" s="349"/>
      <c r="M16" s="349"/>
    </row>
    <row r="17" spans="1:25" x14ac:dyDescent="0.2">
      <c r="A17" s="370"/>
      <c r="B17" s="375" t="s">
        <v>360</v>
      </c>
      <c r="C17" s="376"/>
      <c r="D17" s="377"/>
      <c r="E17" s="380">
        <f>F450</f>
        <v>505</v>
      </c>
      <c r="F17" s="372"/>
      <c r="G17" s="434"/>
      <c r="H17" s="372"/>
      <c r="I17" s="373"/>
      <c r="J17" s="349"/>
      <c r="K17" s="349"/>
      <c r="M17" s="349"/>
    </row>
    <row r="18" spans="1:25" x14ac:dyDescent="0.2">
      <c r="A18" s="370"/>
      <c r="B18" s="375" t="s">
        <v>361</v>
      </c>
      <c r="C18" s="376"/>
      <c r="D18" s="377"/>
      <c r="E18" s="380">
        <f>E16+E17</f>
        <v>18854.699999999997</v>
      </c>
      <c r="F18" s="372"/>
      <c r="G18" s="372"/>
      <c r="H18" s="372"/>
      <c r="I18" s="373"/>
      <c r="J18" s="349"/>
      <c r="K18" s="349"/>
      <c r="M18" s="349"/>
    </row>
    <row r="19" spans="1:25" x14ac:dyDescent="0.2">
      <c r="A19" s="349"/>
      <c r="B19" s="375" t="s">
        <v>362</v>
      </c>
      <c r="C19" s="376"/>
      <c r="D19" s="377"/>
      <c r="E19" s="380">
        <v>23285</v>
      </c>
      <c r="F19" s="381"/>
      <c r="G19" s="381"/>
      <c r="H19" s="381"/>
      <c r="O19" s="370"/>
      <c r="T19" s="350"/>
    </row>
    <row r="20" spans="1:25" x14ac:dyDescent="0.2">
      <c r="A20" s="349"/>
      <c r="B20" s="375" t="s">
        <v>363</v>
      </c>
      <c r="C20" s="376"/>
      <c r="D20" s="377"/>
      <c r="E20" s="380">
        <v>574</v>
      </c>
      <c r="F20" s="381"/>
      <c r="G20" s="381"/>
      <c r="H20" s="381"/>
      <c r="O20" s="370"/>
      <c r="T20" s="350"/>
    </row>
    <row r="21" spans="1:25" outlineLevel="1" x14ac:dyDescent="0.2">
      <c r="A21" s="349"/>
      <c r="B21" s="375" t="s">
        <v>364</v>
      </c>
      <c r="C21" s="358"/>
      <c r="D21" s="358"/>
      <c r="E21" s="380">
        <f>E19+E20</f>
        <v>23859</v>
      </c>
      <c r="F21" s="381"/>
      <c r="G21" s="381"/>
      <c r="H21" s="381"/>
      <c r="O21" s="370"/>
      <c r="T21" s="350"/>
    </row>
    <row r="22" spans="1:25" s="350" customFormat="1" x14ac:dyDescent="0.2">
      <c r="B22" s="383" t="s">
        <v>307</v>
      </c>
      <c r="C22" s="383"/>
      <c r="D22" s="383"/>
      <c r="E22" s="384">
        <f>E18/E21</f>
        <v>0.79025524959134907</v>
      </c>
      <c r="F22" s="381"/>
      <c r="G22" s="381"/>
      <c r="H22" s="381"/>
      <c r="I22" s="352"/>
      <c r="J22" s="349"/>
      <c r="K22" s="349"/>
      <c r="L22" s="352"/>
      <c r="M22" s="349"/>
      <c r="N22" s="352"/>
      <c r="O22" s="385"/>
    </row>
    <row r="23" spans="1:25" x14ac:dyDescent="0.2">
      <c r="A23" s="349"/>
      <c r="B23" s="350"/>
      <c r="C23" s="351"/>
      <c r="D23" s="351"/>
      <c r="G23" s="386"/>
      <c r="H23" s="381"/>
      <c r="J23" s="349"/>
      <c r="K23" s="349"/>
      <c r="M23" s="349"/>
      <c r="O23" s="370"/>
      <c r="T23" s="350"/>
    </row>
    <row r="24" spans="1:25" x14ac:dyDescent="0.2">
      <c r="A24" s="349"/>
      <c r="B24" s="350"/>
      <c r="C24" s="351"/>
      <c r="D24" s="351"/>
      <c r="E24" s="387"/>
      <c r="F24" s="386"/>
      <c r="G24" s="381"/>
      <c r="O24" s="370"/>
      <c r="T24" s="350"/>
    </row>
    <row r="25" spans="1:25" x14ac:dyDescent="0.2">
      <c r="A25" s="349"/>
      <c r="B25" s="350"/>
      <c r="C25" s="351"/>
      <c r="D25" s="351"/>
      <c r="F25" s="386"/>
      <c r="G25" s="381"/>
      <c r="O25" s="370"/>
      <c r="T25" s="350"/>
    </row>
    <row r="26" spans="1:25" x14ac:dyDescent="0.2">
      <c r="A26" s="349"/>
      <c r="B26" s="354" t="s">
        <v>308</v>
      </c>
      <c r="C26" s="487" t="s">
        <v>309</v>
      </c>
      <c r="D26" s="487"/>
      <c r="E26" s="487"/>
      <c r="F26" s="487"/>
      <c r="G26" s="487"/>
      <c r="H26" s="487"/>
      <c r="I26" s="487"/>
      <c r="J26" s="487"/>
      <c r="K26" s="389"/>
      <c r="L26" s="388" t="s">
        <v>326</v>
      </c>
      <c r="M26" s="389"/>
      <c r="N26" s="388" t="s">
        <v>310</v>
      </c>
      <c r="T26" s="350"/>
      <c r="U26" s="390"/>
      <c r="V26" s="390"/>
      <c r="W26" s="390"/>
      <c r="X26" s="390"/>
      <c r="Y26" s="390"/>
    </row>
    <row r="27" spans="1:25" s="391" customFormat="1" ht="22.5" x14ac:dyDescent="0.2">
      <c r="B27" s="392"/>
      <c r="C27" s="392" t="s">
        <v>311</v>
      </c>
      <c r="D27" s="393" t="s">
        <v>312</v>
      </c>
      <c r="E27" s="392" t="s">
        <v>313</v>
      </c>
      <c r="F27" s="392" t="s">
        <v>314</v>
      </c>
      <c r="G27" s="394" t="s">
        <v>315</v>
      </c>
      <c r="H27" s="392" t="s">
        <v>316</v>
      </c>
      <c r="I27" s="392" t="s">
        <v>317</v>
      </c>
      <c r="J27" s="394" t="s">
        <v>318</v>
      </c>
      <c r="K27" s="394"/>
      <c r="L27" s="394" t="s">
        <v>327</v>
      </c>
      <c r="M27" s="394"/>
      <c r="N27" s="394" t="s">
        <v>319</v>
      </c>
      <c r="P27" s="349"/>
      <c r="Q27" s="349"/>
      <c r="R27" s="349"/>
      <c r="S27" s="349"/>
      <c r="T27" s="350"/>
      <c r="U27" s="349"/>
      <c r="V27" s="349"/>
      <c r="W27" s="349"/>
      <c r="X27" s="349"/>
      <c r="Y27" s="349"/>
    </row>
    <row r="28" spans="1:25" ht="12" thickBot="1" x14ac:dyDescent="0.25">
      <c r="A28" s="349"/>
      <c r="B28" s="395"/>
      <c r="C28" s="396">
        <f>+SUM(C29:C443)</f>
        <v>414</v>
      </c>
      <c r="D28" s="397"/>
      <c r="E28" s="352"/>
      <c r="F28" s="396">
        <f>+SUM(F29:F443)</f>
        <v>18349.699999999997</v>
      </c>
      <c r="G28" s="396"/>
      <c r="H28" s="396">
        <f>+J28/F28</f>
        <v>3563.4697272732169</v>
      </c>
      <c r="I28" s="396">
        <f>+SUM(I29:I443)</f>
        <v>5449050.0378787853</v>
      </c>
      <c r="J28" s="396">
        <f>+SUM(J29:J443)</f>
        <v>65388600.454545334</v>
      </c>
      <c r="K28" s="396"/>
      <c r="L28" s="398">
        <f>SUM(L29:L443)</f>
        <v>3669940</v>
      </c>
      <c r="M28" s="396"/>
      <c r="N28" s="398">
        <f>SUM(N29:N428)</f>
        <v>2565000</v>
      </c>
      <c r="T28" s="390"/>
      <c r="U28" s="390"/>
      <c r="V28" s="390"/>
      <c r="W28" s="390"/>
      <c r="X28" s="390"/>
      <c r="Y28" s="390"/>
    </row>
    <row r="29" spans="1:25" ht="12" thickTop="1" x14ac:dyDescent="0.2">
      <c r="A29" s="349"/>
      <c r="B29" s="399"/>
      <c r="C29" s="400">
        <v>1</v>
      </c>
      <c r="D29" s="401"/>
      <c r="E29" s="400">
        <v>2</v>
      </c>
      <c r="F29" s="400">
        <v>32.9</v>
      </c>
      <c r="G29" s="400">
        <f t="shared" ref="G29:G92" si="0">IF(E29=1,34,IF(E29=2,40,IF(E29=3,44,IF(E29=4,49,IF(E29=5,52,IF(E29=6,55,IF(E29=1.5,27,IF(E29=2.5,34))))))))</f>
        <v>40</v>
      </c>
      <c r="H29" s="400">
        <f t="shared" ref="H29:H92" si="1">+$H$3*(F29+G29)/(1.57142857142857)/F29</f>
        <v>4159.6711798839506</v>
      </c>
      <c r="I29" s="400">
        <f t="shared" ref="I29:I92" si="2">+F29*H29/12</f>
        <v>11404.431818181831</v>
      </c>
      <c r="J29" s="400">
        <f>+I29*12</f>
        <v>136853.18181818197</v>
      </c>
      <c r="K29" s="400"/>
      <c r="L29" s="361">
        <f>F29*$H$4</f>
        <v>6580</v>
      </c>
      <c r="M29" s="400"/>
      <c r="N29" s="361">
        <f t="shared" ref="N29:N60" si="3">$H$6*12</f>
        <v>18000</v>
      </c>
      <c r="T29" s="390"/>
      <c r="U29" s="390"/>
      <c r="V29" s="390"/>
      <c r="W29" s="390"/>
      <c r="X29" s="390"/>
      <c r="Y29" s="390"/>
    </row>
    <row r="30" spans="1:25" x14ac:dyDescent="0.2">
      <c r="A30" s="349"/>
      <c r="B30" s="402"/>
      <c r="C30" s="403">
        <v>1</v>
      </c>
      <c r="D30" s="404"/>
      <c r="E30" s="403">
        <v>3</v>
      </c>
      <c r="F30" s="403">
        <v>63.9</v>
      </c>
      <c r="G30" s="403">
        <f t="shared" si="0"/>
        <v>44</v>
      </c>
      <c r="H30" s="403">
        <f t="shared" si="1"/>
        <v>3169.91748470622</v>
      </c>
      <c r="I30" s="403">
        <f t="shared" si="2"/>
        <v>16879.810606060619</v>
      </c>
      <c r="J30" s="403">
        <f t="shared" ref="J30:J93" si="4">+I30*12</f>
        <v>202557.72727272741</v>
      </c>
      <c r="K30" s="403"/>
      <c r="L30" s="361">
        <f t="shared" ref="L30:L93" si="5">F30*$H$4</f>
        <v>12780</v>
      </c>
      <c r="M30" s="403"/>
      <c r="N30" s="361">
        <f t="shared" si="3"/>
        <v>18000</v>
      </c>
      <c r="T30" s="390"/>
      <c r="U30" s="390"/>
      <c r="V30" s="390"/>
      <c r="W30" s="390"/>
      <c r="X30" s="390"/>
      <c r="Y30" s="390"/>
    </row>
    <row r="31" spans="1:25" x14ac:dyDescent="0.2">
      <c r="A31" s="349"/>
      <c r="B31" s="402"/>
      <c r="C31" s="403">
        <v>1</v>
      </c>
      <c r="D31" s="404"/>
      <c r="E31" s="403">
        <v>2</v>
      </c>
      <c r="F31" s="403">
        <v>32.9</v>
      </c>
      <c r="G31" s="403">
        <f t="shared" si="0"/>
        <v>40</v>
      </c>
      <c r="H31" s="403">
        <f t="shared" si="1"/>
        <v>4159.6711798839506</v>
      </c>
      <c r="I31" s="403">
        <f t="shared" si="2"/>
        <v>11404.431818181831</v>
      </c>
      <c r="J31" s="403">
        <f t="shared" si="4"/>
        <v>136853.18181818197</v>
      </c>
      <c r="K31" s="403"/>
      <c r="L31" s="361">
        <f t="shared" si="5"/>
        <v>6580</v>
      </c>
      <c r="M31" s="403"/>
      <c r="N31" s="361">
        <f t="shared" si="3"/>
        <v>18000</v>
      </c>
      <c r="T31" s="390"/>
      <c r="U31" s="390"/>
      <c r="V31" s="390"/>
      <c r="W31" s="390"/>
      <c r="X31" s="390"/>
      <c r="Y31" s="390"/>
    </row>
    <row r="32" spans="1:25" x14ac:dyDescent="0.2">
      <c r="A32" s="349"/>
      <c r="B32" s="402"/>
      <c r="C32" s="403">
        <v>1</v>
      </c>
      <c r="D32" s="404"/>
      <c r="E32" s="403">
        <v>3</v>
      </c>
      <c r="F32" s="403">
        <v>66.900000000000006</v>
      </c>
      <c r="G32" s="403">
        <f t="shared" si="0"/>
        <v>44</v>
      </c>
      <c r="H32" s="403">
        <f t="shared" si="1"/>
        <v>3111.9513520858836</v>
      </c>
      <c r="I32" s="403">
        <f t="shared" si="2"/>
        <v>17349.128787878803</v>
      </c>
      <c r="J32" s="403">
        <f t="shared" si="4"/>
        <v>208189.54545454565</v>
      </c>
      <c r="K32" s="403"/>
      <c r="L32" s="361">
        <f t="shared" si="5"/>
        <v>13380.000000000002</v>
      </c>
      <c r="M32" s="403"/>
      <c r="N32" s="361">
        <f t="shared" si="3"/>
        <v>18000</v>
      </c>
      <c r="P32" s="405"/>
      <c r="Q32" s="406"/>
      <c r="R32" s="406"/>
      <c r="S32" s="406"/>
      <c r="T32" s="390"/>
      <c r="U32" s="390"/>
      <c r="V32" s="390"/>
      <c r="W32" s="390"/>
      <c r="X32" s="390"/>
      <c r="Y32" s="390"/>
    </row>
    <row r="33" spans="1:29" x14ac:dyDescent="0.2">
      <c r="A33" s="349"/>
      <c r="B33" s="402"/>
      <c r="C33" s="403">
        <v>1</v>
      </c>
      <c r="D33" s="404"/>
      <c r="E33" s="403">
        <v>4</v>
      </c>
      <c r="F33" s="403">
        <v>82.9</v>
      </c>
      <c r="G33" s="403">
        <f t="shared" si="0"/>
        <v>49</v>
      </c>
      <c r="H33" s="403">
        <f t="shared" si="1"/>
        <v>2986.8790437548</v>
      </c>
      <c r="I33" s="403">
        <f t="shared" si="2"/>
        <v>20634.356060606078</v>
      </c>
      <c r="J33" s="403">
        <f t="shared" si="4"/>
        <v>247612.27272727294</v>
      </c>
      <c r="K33" s="403"/>
      <c r="L33" s="361">
        <f t="shared" si="5"/>
        <v>16580</v>
      </c>
      <c r="M33" s="403"/>
      <c r="N33" s="361">
        <f t="shared" si="3"/>
        <v>18000</v>
      </c>
      <c r="P33" s="405"/>
      <c r="Q33" s="406"/>
      <c r="R33" s="406"/>
      <c r="S33" s="406"/>
      <c r="T33" s="390"/>
      <c r="U33" s="390"/>
      <c r="V33" s="390"/>
      <c r="W33" s="390"/>
      <c r="X33" s="390"/>
      <c r="Y33" s="390"/>
    </row>
    <row r="34" spans="1:29" x14ac:dyDescent="0.2">
      <c r="A34" s="349"/>
      <c r="B34" s="402"/>
      <c r="C34" s="403">
        <v>1</v>
      </c>
      <c r="D34" s="404"/>
      <c r="E34" s="403">
        <v>2</v>
      </c>
      <c r="F34" s="403">
        <v>32.9</v>
      </c>
      <c r="G34" s="403">
        <f t="shared" si="0"/>
        <v>40</v>
      </c>
      <c r="H34" s="403">
        <f t="shared" si="1"/>
        <v>4159.6711798839506</v>
      </c>
      <c r="I34" s="403">
        <f t="shared" si="2"/>
        <v>11404.431818181831</v>
      </c>
      <c r="J34" s="403">
        <f t="shared" si="4"/>
        <v>136853.18181818197</v>
      </c>
      <c r="K34" s="403"/>
      <c r="L34" s="361">
        <f t="shared" si="5"/>
        <v>6580</v>
      </c>
      <c r="M34" s="403"/>
      <c r="N34" s="361">
        <f t="shared" si="3"/>
        <v>18000</v>
      </c>
      <c r="P34" s="407"/>
      <c r="Q34" s="407"/>
      <c r="R34" s="356"/>
      <c r="S34" s="356"/>
      <c r="T34" s="390"/>
      <c r="U34" s="390"/>
      <c r="V34" s="390"/>
      <c r="W34" s="390"/>
      <c r="X34" s="390"/>
      <c r="Y34" s="390"/>
    </row>
    <row r="35" spans="1:29" ht="9" customHeight="1" x14ac:dyDescent="0.2">
      <c r="A35" s="349"/>
      <c r="B35" s="402"/>
      <c r="C35" s="403">
        <v>1</v>
      </c>
      <c r="D35" s="404"/>
      <c r="E35" s="403">
        <v>3</v>
      </c>
      <c r="F35" s="403">
        <v>66.900000000000006</v>
      </c>
      <c r="G35" s="403">
        <f t="shared" si="0"/>
        <v>44</v>
      </c>
      <c r="H35" s="403">
        <f t="shared" si="1"/>
        <v>3111.9513520858836</v>
      </c>
      <c r="I35" s="403">
        <f t="shared" si="2"/>
        <v>17349.128787878803</v>
      </c>
      <c r="J35" s="403">
        <f t="shared" si="4"/>
        <v>208189.54545454565</v>
      </c>
      <c r="K35" s="403"/>
      <c r="L35" s="361">
        <f t="shared" si="5"/>
        <v>13380.000000000002</v>
      </c>
      <c r="M35" s="403"/>
      <c r="N35" s="361">
        <f t="shared" si="3"/>
        <v>18000</v>
      </c>
      <c r="P35" s="408" t="s">
        <v>320</v>
      </c>
      <c r="Q35" s="409" t="s">
        <v>302</v>
      </c>
      <c r="R35" s="409" t="s">
        <v>311</v>
      </c>
      <c r="S35" s="410" t="s">
        <v>321</v>
      </c>
      <c r="T35" s="390"/>
      <c r="U35" s="390"/>
      <c r="V35" s="390"/>
      <c r="W35" s="390"/>
      <c r="X35" s="390"/>
      <c r="Y35" s="390"/>
    </row>
    <row r="36" spans="1:29" ht="12" thickBot="1" x14ac:dyDescent="0.25">
      <c r="A36" s="349"/>
      <c r="B36" s="402"/>
      <c r="C36" s="403">
        <v>1</v>
      </c>
      <c r="D36" s="404"/>
      <c r="E36" s="403">
        <v>4</v>
      </c>
      <c r="F36" s="403">
        <v>82.9</v>
      </c>
      <c r="G36" s="403">
        <f t="shared" si="0"/>
        <v>49</v>
      </c>
      <c r="H36" s="403">
        <f t="shared" si="1"/>
        <v>2986.8790437548</v>
      </c>
      <c r="I36" s="403">
        <f t="shared" si="2"/>
        <v>20634.356060606078</v>
      </c>
      <c r="J36" s="403">
        <f t="shared" si="4"/>
        <v>247612.27272727294</v>
      </c>
      <c r="K36" s="403"/>
      <c r="L36" s="361">
        <f t="shared" si="5"/>
        <v>16580</v>
      </c>
      <c r="M36" s="403"/>
      <c r="N36" s="361">
        <f t="shared" si="3"/>
        <v>18000</v>
      </c>
      <c r="P36" s="411"/>
      <c r="Q36" s="412">
        <f>+F28/R36</f>
        <v>44.322946859903375</v>
      </c>
      <c r="R36" s="412">
        <f>+SUM(R37:R41)</f>
        <v>414</v>
      </c>
      <c r="S36" s="413">
        <f>+SUM(S37:S41)</f>
        <v>1</v>
      </c>
      <c r="T36" s="390"/>
    </row>
    <row r="37" spans="1:29" ht="12" thickTop="1" x14ac:dyDescent="0.2">
      <c r="A37" s="349"/>
      <c r="B37" s="402"/>
      <c r="C37" s="403">
        <v>1</v>
      </c>
      <c r="D37" s="404"/>
      <c r="E37" s="403">
        <v>2</v>
      </c>
      <c r="F37" s="403">
        <v>32.9</v>
      </c>
      <c r="G37" s="403">
        <f t="shared" si="0"/>
        <v>40</v>
      </c>
      <c r="H37" s="403">
        <f t="shared" si="1"/>
        <v>4159.6711798839506</v>
      </c>
      <c r="I37" s="403">
        <f t="shared" si="2"/>
        <v>11404.431818181831</v>
      </c>
      <c r="J37" s="403">
        <f t="shared" si="4"/>
        <v>136853.18181818197</v>
      </c>
      <c r="K37" s="403"/>
      <c r="L37" s="361">
        <f t="shared" si="5"/>
        <v>6580</v>
      </c>
      <c r="M37" s="403"/>
      <c r="N37" s="361">
        <f t="shared" si="3"/>
        <v>18000</v>
      </c>
      <c r="O37" s="349">
        <v>1</v>
      </c>
      <c r="P37" s="414">
        <v>1</v>
      </c>
      <c r="Q37" s="415">
        <f>IFERROR(SUMIF($E$29:$E$443,$O37,$F$29:$F$443)/R37,"")</f>
        <v>29.605882352941197</v>
      </c>
      <c r="R37" s="382">
        <f>IFERROR(SUMIF($E$29:$E$443,$O37,$C$29:$C$443),"")</f>
        <v>119</v>
      </c>
      <c r="S37" s="416">
        <f>+R37/$R$36</f>
        <v>0.28743961352657005</v>
      </c>
    </row>
    <row r="38" spans="1:29" x14ac:dyDescent="0.2">
      <c r="A38" s="349"/>
      <c r="B38" s="402"/>
      <c r="C38" s="403">
        <v>1</v>
      </c>
      <c r="D38" s="404"/>
      <c r="E38" s="403">
        <v>3</v>
      </c>
      <c r="F38" s="403">
        <v>66.900000000000006</v>
      </c>
      <c r="G38" s="403">
        <f t="shared" si="0"/>
        <v>44</v>
      </c>
      <c r="H38" s="403">
        <f t="shared" si="1"/>
        <v>3111.9513520858836</v>
      </c>
      <c r="I38" s="403">
        <f t="shared" si="2"/>
        <v>17349.128787878803</v>
      </c>
      <c r="J38" s="403">
        <f t="shared" si="4"/>
        <v>208189.54545454565</v>
      </c>
      <c r="K38" s="403"/>
      <c r="L38" s="361">
        <f t="shared" si="5"/>
        <v>13380.000000000002</v>
      </c>
      <c r="M38" s="403"/>
      <c r="N38" s="361">
        <f t="shared" si="3"/>
        <v>18000</v>
      </c>
      <c r="O38" s="349">
        <v>2</v>
      </c>
      <c r="P38" s="414">
        <v>2</v>
      </c>
      <c r="Q38" s="415">
        <f>IFERROR(SUMIF($E$29:$E$443,$O38,$F$29:$F$443)/R38,"")</f>
        <v>39.464795918367336</v>
      </c>
      <c r="R38" s="382">
        <f>IFERROR(SUMIF($E$29:$E$443,$O38,$C$29:$C$443),"")</f>
        <v>196</v>
      </c>
      <c r="S38" s="416">
        <f>+R38/$R$36</f>
        <v>0.47342995169082125</v>
      </c>
    </row>
    <row r="39" spans="1:29" x14ac:dyDescent="0.2">
      <c r="A39" s="349"/>
      <c r="B39" s="402"/>
      <c r="C39" s="403">
        <v>1</v>
      </c>
      <c r="D39" s="404"/>
      <c r="E39" s="403">
        <v>4</v>
      </c>
      <c r="F39" s="403">
        <v>82.9</v>
      </c>
      <c r="G39" s="403">
        <f t="shared" si="0"/>
        <v>49</v>
      </c>
      <c r="H39" s="403">
        <f t="shared" si="1"/>
        <v>2986.8790437548</v>
      </c>
      <c r="I39" s="403">
        <f t="shared" si="2"/>
        <v>20634.356060606078</v>
      </c>
      <c r="J39" s="403">
        <f t="shared" si="4"/>
        <v>247612.27272727294</v>
      </c>
      <c r="K39" s="403"/>
      <c r="L39" s="361">
        <f t="shared" si="5"/>
        <v>16580</v>
      </c>
      <c r="M39" s="403"/>
      <c r="N39" s="361">
        <f t="shared" si="3"/>
        <v>18000</v>
      </c>
      <c r="O39" s="349">
        <v>3</v>
      </c>
      <c r="P39" s="414">
        <v>3</v>
      </c>
      <c r="Q39" s="415">
        <f>IFERROR(SUMIF($E$29:$E$443,$O39,$F$29:$F$443)/R39,"")</f>
        <v>62.184313725490227</v>
      </c>
      <c r="R39" s="382">
        <f>IFERROR(SUMIF($E$29:$E$443,$O39,$C$29:$C$443),"")</f>
        <v>51</v>
      </c>
      <c r="S39" s="417">
        <f>+R39/$R$36</f>
        <v>0.12318840579710146</v>
      </c>
    </row>
    <row r="40" spans="1:29" x14ac:dyDescent="0.2">
      <c r="A40" s="349"/>
      <c r="B40" s="402"/>
      <c r="C40" s="403">
        <v>1</v>
      </c>
      <c r="D40" s="404"/>
      <c r="E40" s="403">
        <v>2</v>
      </c>
      <c r="F40" s="403">
        <v>32.9</v>
      </c>
      <c r="G40" s="403">
        <f t="shared" si="0"/>
        <v>40</v>
      </c>
      <c r="H40" s="403">
        <f t="shared" si="1"/>
        <v>4159.6711798839506</v>
      </c>
      <c r="I40" s="403">
        <f t="shared" si="2"/>
        <v>11404.431818181831</v>
      </c>
      <c r="J40" s="403">
        <f t="shared" si="4"/>
        <v>136853.18181818197</v>
      </c>
      <c r="K40" s="403"/>
      <c r="L40" s="361">
        <f t="shared" si="5"/>
        <v>6580</v>
      </c>
      <c r="M40" s="403"/>
      <c r="N40" s="361">
        <f t="shared" si="3"/>
        <v>18000</v>
      </c>
      <c r="O40" s="349">
        <v>4</v>
      </c>
      <c r="P40" s="352">
        <v>4</v>
      </c>
      <c r="Q40" s="415">
        <f>IFERROR(SUMIF($E$29:$E$443,$O40,$F$29:$F$443)/R40,"")</f>
        <v>81.66874999999996</v>
      </c>
      <c r="R40" s="382">
        <f>IFERROR(SUMIF($E$29:$E$443,$O40,$C$29:$C$443),"")</f>
        <v>48</v>
      </c>
      <c r="S40" s="416">
        <f>+R40/$R$36</f>
        <v>0.11594202898550725</v>
      </c>
    </row>
    <row r="41" spans="1:29" ht="12" thickBot="1" x14ac:dyDescent="0.25">
      <c r="A41" s="349"/>
      <c r="B41" s="402"/>
      <c r="C41" s="403">
        <v>1</v>
      </c>
      <c r="D41" s="404"/>
      <c r="E41" s="403">
        <v>3</v>
      </c>
      <c r="F41" s="403">
        <v>66.900000000000006</v>
      </c>
      <c r="G41" s="403">
        <f t="shared" si="0"/>
        <v>44</v>
      </c>
      <c r="H41" s="403">
        <f t="shared" si="1"/>
        <v>3111.9513520858836</v>
      </c>
      <c r="I41" s="403">
        <f t="shared" si="2"/>
        <v>17349.128787878803</v>
      </c>
      <c r="J41" s="403">
        <f t="shared" si="4"/>
        <v>208189.54545454565</v>
      </c>
      <c r="K41" s="403"/>
      <c r="L41" s="361">
        <f t="shared" si="5"/>
        <v>13380.000000000002</v>
      </c>
      <c r="M41" s="403"/>
      <c r="N41" s="361">
        <f t="shared" si="3"/>
        <v>18000</v>
      </c>
      <c r="O41" s="349">
        <v>5</v>
      </c>
      <c r="P41" s="418">
        <v>5</v>
      </c>
      <c r="Q41" s="418" t="str">
        <f>IFERROR(SUMIF($E$29:$E$443,$O41,$F$29:$F$443)/R41,"")</f>
        <v/>
      </c>
      <c r="R41" s="418">
        <f>IFERROR(SUMIF($E$29:$E$443,$O41,$C$29:$C$443),"")</f>
        <v>0</v>
      </c>
      <c r="S41" s="419">
        <f>+R41/$R$36</f>
        <v>0</v>
      </c>
    </row>
    <row r="42" spans="1:29" ht="12" thickTop="1" x14ac:dyDescent="0.2">
      <c r="A42" s="349"/>
      <c r="B42" s="402"/>
      <c r="C42" s="403">
        <v>1</v>
      </c>
      <c r="D42" s="404"/>
      <c r="E42" s="403">
        <v>4</v>
      </c>
      <c r="F42" s="403">
        <v>82.9</v>
      </c>
      <c r="G42" s="403">
        <f t="shared" si="0"/>
        <v>49</v>
      </c>
      <c r="H42" s="403">
        <f t="shared" si="1"/>
        <v>2986.8790437548</v>
      </c>
      <c r="I42" s="403">
        <f t="shared" si="2"/>
        <v>20634.356060606078</v>
      </c>
      <c r="J42" s="403">
        <f t="shared" si="4"/>
        <v>247612.27272727294</v>
      </c>
      <c r="K42" s="403"/>
      <c r="L42" s="361">
        <f t="shared" si="5"/>
        <v>16580</v>
      </c>
      <c r="M42" s="403"/>
      <c r="N42" s="361">
        <f t="shared" si="3"/>
        <v>18000</v>
      </c>
    </row>
    <row r="43" spans="1:29" x14ac:dyDescent="0.2">
      <c r="A43" s="349"/>
      <c r="B43" s="402"/>
      <c r="C43" s="403">
        <v>1</v>
      </c>
      <c r="D43" s="404"/>
      <c r="E43" s="403">
        <v>1</v>
      </c>
      <c r="F43" s="403">
        <v>25</v>
      </c>
      <c r="G43" s="403">
        <f t="shared" si="0"/>
        <v>34</v>
      </c>
      <c r="H43" s="403">
        <f t="shared" si="1"/>
        <v>4430.3636363636397</v>
      </c>
      <c r="I43" s="403">
        <f t="shared" si="2"/>
        <v>9229.9242424242493</v>
      </c>
      <c r="J43" s="403">
        <f t="shared" si="4"/>
        <v>110759.090909091</v>
      </c>
      <c r="K43" s="403"/>
      <c r="L43" s="361">
        <f t="shared" si="5"/>
        <v>5000</v>
      </c>
      <c r="M43" s="403"/>
      <c r="N43" s="361">
        <f t="shared" si="3"/>
        <v>18000</v>
      </c>
      <c r="S43" s="420"/>
    </row>
    <row r="44" spans="1:29" x14ac:dyDescent="0.2">
      <c r="A44" s="349"/>
      <c r="B44" s="402"/>
      <c r="C44" s="403">
        <v>1</v>
      </c>
      <c r="D44" s="404"/>
      <c r="E44" s="403">
        <v>2</v>
      </c>
      <c r="F44" s="403">
        <v>34.1</v>
      </c>
      <c r="G44" s="403">
        <f t="shared" si="0"/>
        <v>40</v>
      </c>
      <c r="H44" s="403">
        <f t="shared" si="1"/>
        <v>4079.3521727539355</v>
      </c>
      <c r="I44" s="403">
        <f t="shared" si="2"/>
        <v>11592.159090909101</v>
      </c>
      <c r="J44" s="403">
        <f t="shared" si="4"/>
        <v>139105.9090909092</v>
      </c>
      <c r="K44" s="403"/>
      <c r="L44" s="361">
        <f t="shared" si="5"/>
        <v>6820</v>
      </c>
      <c r="M44" s="403"/>
      <c r="N44" s="361">
        <f t="shared" si="3"/>
        <v>18000</v>
      </c>
      <c r="S44" s="420"/>
      <c r="V44" s="421"/>
      <c r="W44" s="421"/>
      <c r="X44" s="421"/>
      <c r="Y44" s="421"/>
      <c r="Z44" s="422"/>
      <c r="AA44" s="422"/>
      <c r="AB44" s="422"/>
      <c r="AC44" s="422"/>
    </row>
    <row r="45" spans="1:29" x14ac:dyDescent="0.2">
      <c r="A45" s="349"/>
      <c r="B45" s="402"/>
      <c r="C45" s="403">
        <v>1</v>
      </c>
      <c r="D45" s="404"/>
      <c r="E45" s="403">
        <v>3</v>
      </c>
      <c r="F45" s="403">
        <v>63.9</v>
      </c>
      <c r="G45" s="403">
        <f t="shared" si="0"/>
        <v>44</v>
      </c>
      <c r="H45" s="403">
        <f t="shared" si="1"/>
        <v>3169.91748470622</v>
      </c>
      <c r="I45" s="403">
        <f t="shared" si="2"/>
        <v>16879.810606060619</v>
      </c>
      <c r="J45" s="403">
        <f t="shared" si="4"/>
        <v>202557.72727272741</v>
      </c>
      <c r="K45" s="403"/>
      <c r="L45" s="361">
        <f t="shared" si="5"/>
        <v>12780</v>
      </c>
      <c r="M45" s="403"/>
      <c r="N45" s="361">
        <f t="shared" si="3"/>
        <v>18000</v>
      </c>
      <c r="V45" s="421"/>
      <c r="W45" s="421"/>
      <c r="X45" s="421"/>
      <c r="Y45" s="421"/>
      <c r="Z45" s="422"/>
      <c r="AA45" s="422"/>
      <c r="AB45" s="422"/>
      <c r="AC45" s="422"/>
    </row>
    <row r="46" spans="1:29" x14ac:dyDescent="0.2">
      <c r="A46" s="349"/>
      <c r="B46" s="402"/>
      <c r="C46" s="403">
        <v>1</v>
      </c>
      <c r="D46" s="404"/>
      <c r="E46" s="403">
        <v>2</v>
      </c>
      <c r="F46" s="403">
        <v>32.9</v>
      </c>
      <c r="G46" s="403">
        <f t="shared" si="0"/>
        <v>40</v>
      </c>
      <c r="H46" s="403">
        <f t="shared" si="1"/>
        <v>4159.6711798839506</v>
      </c>
      <c r="I46" s="403">
        <f t="shared" si="2"/>
        <v>11404.431818181831</v>
      </c>
      <c r="J46" s="403">
        <f t="shared" si="4"/>
        <v>136853.18181818197</v>
      </c>
      <c r="K46" s="403"/>
      <c r="L46" s="361">
        <f t="shared" si="5"/>
        <v>6580</v>
      </c>
      <c r="M46" s="403"/>
      <c r="N46" s="361">
        <f t="shared" si="3"/>
        <v>18000</v>
      </c>
      <c r="V46" s="421"/>
      <c r="W46" s="421"/>
      <c r="X46" s="421"/>
      <c r="Y46" s="421"/>
      <c r="Z46" s="422"/>
      <c r="AA46" s="422"/>
      <c r="AB46" s="422"/>
      <c r="AC46" s="422"/>
    </row>
    <row r="47" spans="1:29" x14ac:dyDescent="0.2">
      <c r="A47" s="349"/>
      <c r="B47" s="402"/>
      <c r="C47" s="403">
        <v>1</v>
      </c>
      <c r="D47" s="404"/>
      <c r="E47" s="403">
        <v>2</v>
      </c>
      <c r="F47" s="403">
        <v>44.3</v>
      </c>
      <c r="G47" s="403">
        <f t="shared" si="0"/>
        <v>40</v>
      </c>
      <c r="H47" s="403">
        <f t="shared" si="1"/>
        <v>3572.3271085573606</v>
      </c>
      <c r="I47" s="403">
        <f t="shared" si="2"/>
        <v>13187.840909090921</v>
      </c>
      <c r="J47" s="403">
        <f t="shared" si="4"/>
        <v>158254.09090909106</v>
      </c>
      <c r="K47" s="403"/>
      <c r="L47" s="361">
        <f t="shared" si="5"/>
        <v>8860</v>
      </c>
      <c r="M47" s="403"/>
      <c r="N47" s="361">
        <f t="shared" si="3"/>
        <v>18000</v>
      </c>
      <c r="V47" s="422"/>
      <c r="W47" s="422"/>
      <c r="X47" s="422"/>
      <c r="Y47" s="422"/>
      <c r="Z47" s="422"/>
      <c r="AA47" s="422"/>
      <c r="AB47" s="422"/>
      <c r="AC47" s="422"/>
    </row>
    <row r="48" spans="1:29" ht="12" customHeight="1" x14ac:dyDescent="0.2">
      <c r="A48" s="349"/>
      <c r="B48" s="402"/>
      <c r="C48" s="403">
        <v>1</v>
      </c>
      <c r="D48" s="404"/>
      <c r="E48" s="403">
        <v>3</v>
      </c>
      <c r="F48" s="403">
        <v>66.900000000000006</v>
      </c>
      <c r="G48" s="403">
        <f t="shared" si="0"/>
        <v>44</v>
      </c>
      <c r="H48" s="403">
        <f t="shared" si="1"/>
        <v>3111.9513520858836</v>
      </c>
      <c r="I48" s="403">
        <f t="shared" si="2"/>
        <v>17349.128787878803</v>
      </c>
      <c r="J48" s="403">
        <f t="shared" si="4"/>
        <v>208189.54545454565</v>
      </c>
      <c r="K48" s="403"/>
      <c r="L48" s="361">
        <f t="shared" si="5"/>
        <v>13380.000000000002</v>
      </c>
      <c r="M48" s="403"/>
      <c r="N48" s="361">
        <f t="shared" si="3"/>
        <v>18000</v>
      </c>
      <c r="V48" s="423"/>
      <c r="W48" s="423"/>
      <c r="X48" s="423"/>
      <c r="Y48" s="423"/>
      <c r="Z48" s="422"/>
      <c r="AA48" s="422"/>
      <c r="AB48" s="422"/>
      <c r="AC48" s="422"/>
    </row>
    <row r="49" spans="1:29" x14ac:dyDescent="0.2">
      <c r="A49" s="349"/>
      <c r="B49" s="402"/>
      <c r="C49" s="403">
        <v>1</v>
      </c>
      <c r="D49" s="404"/>
      <c r="E49" s="403">
        <v>2</v>
      </c>
      <c r="F49" s="403">
        <v>32.9</v>
      </c>
      <c r="G49" s="403">
        <f t="shared" si="0"/>
        <v>40</v>
      </c>
      <c r="H49" s="403">
        <f t="shared" si="1"/>
        <v>4159.6711798839506</v>
      </c>
      <c r="I49" s="403">
        <f t="shared" si="2"/>
        <v>11404.431818181831</v>
      </c>
      <c r="J49" s="403">
        <f t="shared" si="4"/>
        <v>136853.18181818197</v>
      </c>
      <c r="K49" s="403"/>
      <c r="L49" s="361">
        <f t="shared" si="5"/>
        <v>6580</v>
      </c>
      <c r="M49" s="403"/>
      <c r="N49" s="361">
        <f t="shared" si="3"/>
        <v>18000</v>
      </c>
      <c r="V49" s="424"/>
      <c r="W49" s="424"/>
      <c r="X49" s="424"/>
      <c r="Y49" s="424"/>
      <c r="Z49" s="422"/>
      <c r="AA49" s="422"/>
      <c r="AB49" s="422"/>
      <c r="AC49" s="422"/>
    </row>
    <row r="50" spans="1:29" x14ac:dyDescent="0.2">
      <c r="A50" s="349"/>
      <c r="B50" s="402"/>
      <c r="C50" s="403">
        <v>1</v>
      </c>
      <c r="D50" s="404"/>
      <c r="E50" s="403">
        <v>2</v>
      </c>
      <c r="F50" s="403">
        <v>44.3</v>
      </c>
      <c r="G50" s="403">
        <f t="shared" si="0"/>
        <v>40</v>
      </c>
      <c r="H50" s="403">
        <f t="shared" si="1"/>
        <v>3572.3271085573606</v>
      </c>
      <c r="I50" s="403">
        <f t="shared" si="2"/>
        <v>13187.840909090921</v>
      </c>
      <c r="J50" s="403">
        <f t="shared" si="4"/>
        <v>158254.09090909106</v>
      </c>
      <c r="K50" s="403"/>
      <c r="L50" s="361">
        <f t="shared" si="5"/>
        <v>8860</v>
      </c>
      <c r="M50" s="403"/>
      <c r="N50" s="361">
        <f t="shared" si="3"/>
        <v>18000</v>
      </c>
      <c r="V50" s="421"/>
      <c r="W50" s="421"/>
      <c r="X50" s="421"/>
      <c r="Y50" s="421"/>
      <c r="Z50" s="422"/>
      <c r="AA50" s="422"/>
      <c r="AB50" s="422"/>
      <c r="AC50" s="422"/>
    </row>
    <row r="51" spans="1:29" x14ac:dyDescent="0.2">
      <c r="A51" s="349"/>
      <c r="B51" s="402"/>
      <c r="C51" s="403">
        <v>1</v>
      </c>
      <c r="D51" s="404"/>
      <c r="E51" s="403">
        <v>3</v>
      </c>
      <c r="F51" s="403">
        <v>66.900000000000006</v>
      </c>
      <c r="G51" s="403">
        <f t="shared" si="0"/>
        <v>44</v>
      </c>
      <c r="H51" s="403">
        <f t="shared" si="1"/>
        <v>3111.9513520858836</v>
      </c>
      <c r="I51" s="403">
        <f t="shared" si="2"/>
        <v>17349.128787878803</v>
      </c>
      <c r="J51" s="403">
        <f t="shared" si="4"/>
        <v>208189.54545454565</v>
      </c>
      <c r="K51" s="403"/>
      <c r="L51" s="361">
        <f t="shared" si="5"/>
        <v>13380.000000000002</v>
      </c>
      <c r="M51" s="403"/>
      <c r="N51" s="361">
        <f t="shared" si="3"/>
        <v>18000</v>
      </c>
      <c r="V51" s="422"/>
      <c r="W51" s="422"/>
      <c r="X51" s="422"/>
      <c r="Y51" s="422"/>
      <c r="Z51" s="422"/>
      <c r="AA51" s="422"/>
      <c r="AB51" s="422"/>
      <c r="AC51" s="422"/>
    </row>
    <row r="52" spans="1:29" x14ac:dyDescent="0.2">
      <c r="A52" s="349"/>
      <c r="B52" s="402"/>
      <c r="C52" s="403">
        <v>1</v>
      </c>
      <c r="D52" s="404"/>
      <c r="E52" s="403">
        <v>2</v>
      </c>
      <c r="F52" s="403">
        <v>32.9</v>
      </c>
      <c r="G52" s="403">
        <f t="shared" si="0"/>
        <v>40</v>
      </c>
      <c r="H52" s="403">
        <f t="shared" si="1"/>
        <v>4159.6711798839506</v>
      </c>
      <c r="I52" s="403">
        <f t="shared" si="2"/>
        <v>11404.431818181831</v>
      </c>
      <c r="J52" s="403">
        <f t="shared" si="4"/>
        <v>136853.18181818197</v>
      </c>
      <c r="K52" s="403"/>
      <c r="L52" s="361">
        <f t="shared" si="5"/>
        <v>6580</v>
      </c>
      <c r="M52" s="403"/>
      <c r="N52" s="361">
        <f t="shared" si="3"/>
        <v>18000</v>
      </c>
      <c r="V52" s="422"/>
      <c r="W52" s="422"/>
      <c r="X52" s="422"/>
      <c r="Y52" s="422"/>
      <c r="Z52" s="422"/>
      <c r="AA52" s="422"/>
      <c r="AB52" s="422"/>
      <c r="AC52" s="422"/>
    </row>
    <row r="53" spans="1:29" x14ac:dyDescent="0.2">
      <c r="A53" s="349"/>
      <c r="B53" s="402"/>
      <c r="C53" s="403">
        <v>1</v>
      </c>
      <c r="D53" s="404"/>
      <c r="E53" s="403">
        <v>2</v>
      </c>
      <c r="F53" s="403">
        <v>44.3</v>
      </c>
      <c r="G53" s="403">
        <f t="shared" si="0"/>
        <v>40</v>
      </c>
      <c r="H53" s="403">
        <f t="shared" si="1"/>
        <v>3572.3271085573606</v>
      </c>
      <c r="I53" s="403">
        <f t="shared" si="2"/>
        <v>13187.840909090921</v>
      </c>
      <c r="J53" s="403">
        <f t="shared" si="4"/>
        <v>158254.09090909106</v>
      </c>
      <c r="K53" s="403"/>
      <c r="L53" s="361">
        <f t="shared" si="5"/>
        <v>8860</v>
      </c>
      <c r="M53" s="403"/>
      <c r="N53" s="361">
        <f t="shared" si="3"/>
        <v>18000</v>
      </c>
      <c r="V53" s="422"/>
      <c r="W53" s="422"/>
      <c r="X53" s="422"/>
      <c r="Y53" s="422"/>
      <c r="Z53" s="422"/>
      <c r="AA53" s="422"/>
      <c r="AB53" s="422"/>
      <c r="AC53" s="422"/>
    </row>
    <row r="54" spans="1:29" x14ac:dyDescent="0.2">
      <c r="A54" s="349"/>
      <c r="B54" s="402"/>
      <c r="C54" s="403">
        <v>1</v>
      </c>
      <c r="D54" s="404"/>
      <c r="E54" s="403">
        <v>3</v>
      </c>
      <c r="F54" s="403">
        <v>66.900000000000006</v>
      </c>
      <c r="G54" s="403">
        <f t="shared" si="0"/>
        <v>44</v>
      </c>
      <c r="H54" s="403">
        <f t="shared" si="1"/>
        <v>3111.9513520858836</v>
      </c>
      <c r="I54" s="403">
        <f t="shared" si="2"/>
        <v>17349.128787878803</v>
      </c>
      <c r="J54" s="403">
        <f t="shared" si="4"/>
        <v>208189.54545454565</v>
      </c>
      <c r="K54" s="403"/>
      <c r="L54" s="361">
        <f t="shared" si="5"/>
        <v>13380.000000000002</v>
      </c>
      <c r="M54" s="403"/>
      <c r="N54" s="361">
        <f t="shared" si="3"/>
        <v>18000</v>
      </c>
      <c r="V54" s="422"/>
      <c r="W54" s="422"/>
      <c r="X54" s="422"/>
      <c r="Y54" s="422"/>
      <c r="Z54" s="422"/>
      <c r="AA54" s="422"/>
      <c r="AB54" s="422"/>
      <c r="AC54" s="422"/>
    </row>
    <row r="55" spans="1:29" x14ac:dyDescent="0.2">
      <c r="A55" s="349"/>
      <c r="B55" s="402"/>
      <c r="C55" s="403">
        <v>1</v>
      </c>
      <c r="D55" s="404"/>
      <c r="E55" s="403">
        <v>2</v>
      </c>
      <c r="F55" s="403">
        <v>32.9</v>
      </c>
      <c r="G55" s="403">
        <f t="shared" si="0"/>
        <v>40</v>
      </c>
      <c r="H55" s="403">
        <f t="shared" si="1"/>
        <v>4159.6711798839506</v>
      </c>
      <c r="I55" s="403">
        <f t="shared" si="2"/>
        <v>11404.431818181831</v>
      </c>
      <c r="J55" s="403">
        <f t="shared" si="4"/>
        <v>136853.18181818197</v>
      </c>
      <c r="K55" s="403"/>
      <c r="L55" s="361">
        <f t="shared" si="5"/>
        <v>6580</v>
      </c>
      <c r="M55" s="403"/>
      <c r="N55" s="361">
        <f t="shared" si="3"/>
        <v>18000</v>
      </c>
      <c r="V55" s="422"/>
      <c r="W55" s="422"/>
      <c r="X55" s="422"/>
      <c r="Y55" s="422"/>
      <c r="Z55" s="422"/>
      <c r="AA55" s="422"/>
      <c r="AB55" s="422"/>
      <c r="AC55" s="422"/>
    </row>
    <row r="56" spans="1:29" x14ac:dyDescent="0.2">
      <c r="A56" s="349"/>
      <c r="B56" s="402"/>
      <c r="C56" s="403">
        <v>1</v>
      </c>
      <c r="D56" s="404"/>
      <c r="E56" s="403">
        <v>2</v>
      </c>
      <c r="F56" s="403">
        <v>44.3</v>
      </c>
      <c r="G56" s="403">
        <f t="shared" si="0"/>
        <v>40</v>
      </c>
      <c r="H56" s="403">
        <f t="shared" si="1"/>
        <v>3572.3271085573606</v>
      </c>
      <c r="I56" s="403">
        <f t="shared" si="2"/>
        <v>13187.840909090921</v>
      </c>
      <c r="J56" s="403">
        <f t="shared" si="4"/>
        <v>158254.09090909106</v>
      </c>
      <c r="K56" s="403"/>
      <c r="L56" s="361">
        <f t="shared" si="5"/>
        <v>8860</v>
      </c>
      <c r="M56" s="403"/>
      <c r="N56" s="361">
        <f t="shared" si="3"/>
        <v>18000</v>
      </c>
      <c r="S56" s="420"/>
      <c r="V56" s="422"/>
      <c r="W56" s="422"/>
      <c r="X56" s="422"/>
      <c r="Y56" s="422"/>
      <c r="Z56" s="422"/>
      <c r="AA56" s="422"/>
      <c r="AB56" s="422"/>
      <c r="AC56" s="422"/>
    </row>
    <row r="57" spans="1:29" x14ac:dyDescent="0.2">
      <c r="A57" s="349"/>
      <c r="B57" s="402"/>
      <c r="C57" s="403">
        <v>1</v>
      </c>
      <c r="D57" s="404"/>
      <c r="E57" s="403">
        <v>3</v>
      </c>
      <c r="F57" s="403">
        <v>66.900000000000006</v>
      </c>
      <c r="G57" s="403">
        <f t="shared" si="0"/>
        <v>44</v>
      </c>
      <c r="H57" s="403">
        <f t="shared" si="1"/>
        <v>3111.9513520858836</v>
      </c>
      <c r="I57" s="403">
        <f t="shared" si="2"/>
        <v>17349.128787878803</v>
      </c>
      <c r="J57" s="403">
        <f t="shared" si="4"/>
        <v>208189.54545454565</v>
      </c>
      <c r="K57" s="403"/>
      <c r="L57" s="361">
        <f t="shared" si="5"/>
        <v>13380.000000000002</v>
      </c>
      <c r="M57" s="403"/>
      <c r="N57" s="361">
        <f t="shared" si="3"/>
        <v>18000</v>
      </c>
      <c r="S57" s="420"/>
      <c r="V57" s="422"/>
      <c r="W57" s="422"/>
      <c r="X57" s="422"/>
      <c r="Y57" s="422"/>
      <c r="Z57" s="422"/>
      <c r="AA57" s="422"/>
      <c r="AB57" s="422"/>
      <c r="AC57" s="422"/>
    </row>
    <row r="58" spans="1:29" x14ac:dyDescent="0.2">
      <c r="A58" s="349"/>
      <c r="B58" s="402"/>
      <c r="C58" s="403">
        <v>1</v>
      </c>
      <c r="D58" s="404"/>
      <c r="E58" s="403">
        <v>2</v>
      </c>
      <c r="F58" s="403">
        <v>32.9</v>
      </c>
      <c r="G58" s="403">
        <f t="shared" si="0"/>
        <v>40</v>
      </c>
      <c r="H58" s="403">
        <f t="shared" si="1"/>
        <v>4159.6711798839506</v>
      </c>
      <c r="I58" s="403">
        <f t="shared" si="2"/>
        <v>11404.431818181831</v>
      </c>
      <c r="J58" s="403">
        <f t="shared" si="4"/>
        <v>136853.18181818197</v>
      </c>
      <c r="K58" s="403"/>
      <c r="L58" s="361">
        <f t="shared" si="5"/>
        <v>6580</v>
      </c>
      <c r="M58" s="403"/>
      <c r="N58" s="361">
        <f t="shared" si="3"/>
        <v>18000</v>
      </c>
      <c r="V58" s="422"/>
      <c r="W58" s="422"/>
      <c r="X58" s="422"/>
      <c r="Y58" s="422"/>
      <c r="Z58" s="422"/>
      <c r="AA58" s="422"/>
      <c r="AB58" s="422"/>
      <c r="AC58" s="422"/>
    </row>
    <row r="59" spans="1:29" x14ac:dyDescent="0.2">
      <c r="A59" s="349"/>
      <c r="B59" s="402"/>
      <c r="C59" s="403">
        <v>1</v>
      </c>
      <c r="D59" s="404"/>
      <c r="E59" s="403">
        <v>2</v>
      </c>
      <c r="F59" s="403">
        <v>44.3</v>
      </c>
      <c r="G59" s="403">
        <f t="shared" si="0"/>
        <v>40</v>
      </c>
      <c r="H59" s="403">
        <f t="shared" si="1"/>
        <v>3572.3271085573606</v>
      </c>
      <c r="I59" s="403">
        <f t="shared" si="2"/>
        <v>13187.840909090921</v>
      </c>
      <c r="J59" s="403">
        <f t="shared" si="4"/>
        <v>158254.09090909106</v>
      </c>
      <c r="K59" s="403"/>
      <c r="L59" s="361">
        <f t="shared" si="5"/>
        <v>8860</v>
      </c>
      <c r="M59" s="403"/>
      <c r="N59" s="361">
        <f t="shared" si="3"/>
        <v>18000</v>
      </c>
      <c r="V59" s="422"/>
      <c r="W59" s="422"/>
      <c r="X59" s="422"/>
      <c r="Y59" s="422"/>
      <c r="Z59" s="422"/>
      <c r="AA59" s="422"/>
      <c r="AB59" s="422"/>
      <c r="AC59" s="422"/>
    </row>
    <row r="60" spans="1:29" x14ac:dyDescent="0.2">
      <c r="A60" s="349"/>
      <c r="B60" s="402"/>
      <c r="C60" s="403">
        <v>1</v>
      </c>
      <c r="D60" s="404"/>
      <c r="E60" s="403">
        <v>3</v>
      </c>
      <c r="F60" s="403">
        <v>66.900000000000006</v>
      </c>
      <c r="G60" s="403">
        <f t="shared" si="0"/>
        <v>44</v>
      </c>
      <c r="H60" s="403">
        <f t="shared" si="1"/>
        <v>3111.9513520858836</v>
      </c>
      <c r="I60" s="403">
        <f t="shared" si="2"/>
        <v>17349.128787878803</v>
      </c>
      <c r="J60" s="403">
        <f t="shared" si="4"/>
        <v>208189.54545454565</v>
      </c>
      <c r="K60" s="403"/>
      <c r="L60" s="361">
        <f t="shared" si="5"/>
        <v>13380.000000000002</v>
      </c>
      <c r="M60" s="403"/>
      <c r="N60" s="361">
        <f t="shared" si="3"/>
        <v>18000</v>
      </c>
    </row>
    <row r="61" spans="1:29" x14ac:dyDescent="0.2">
      <c r="A61" s="349"/>
      <c r="B61" s="402"/>
      <c r="C61" s="403">
        <v>1</v>
      </c>
      <c r="D61" s="404"/>
      <c r="E61" s="403">
        <v>1</v>
      </c>
      <c r="F61" s="403">
        <v>34.799999999999997</v>
      </c>
      <c r="G61" s="403">
        <f t="shared" si="0"/>
        <v>34</v>
      </c>
      <c r="H61" s="403">
        <f t="shared" si="1"/>
        <v>3711.3897596656252</v>
      </c>
      <c r="I61" s="403">
        <f t="shared" si="2"/>
        <v>10763.030303030313</v>
      </c>
      <c r="J61" s="403">
        <f t="shared" si="4"/>
        <v>129156.36363636376</v>
      </c>
      <c r="K61" s="403"/>
      <c r="L61" s="361">
        <f t="shared" si="5"/>
        <v>6959.9999999999991</v>
      </c>
      <c r="M61" s="403"/>
      <c r="N61" s="361">
        <f t="shared" ref="N61:N92" si="6">$H$6*12</f>
        <v>18000</v>
      </c>
    </row>
    <row r="62" spans="1:29" x14ac:dyDescent="0.2">
      <c r="A62" s="349"/>
      <c r="B62" s="402"/>
      <c r="C62" s="403">
        <v>1</v>
      </c>
      <c r="D62" s="404"/>
      <c r="E62" s="403">
        <v>2</v>
      </c>
      <c r="F62" s="403">
        <v>39.299999999999997</v>
      </c>
      <c r="G62" s="403">
        <f t="shared" si="0"/>
        <v>40</v>
      </c>
      <c r="H62" s="403">
        <f t="shared" si="1"/>
        <v>3787.9828822576951</v>
      </c>
      <c r="I62" s="403">
        <f t="shared" si="2"/>
        <v>12405.643939393951</v>
      </c>
      <c r="J62" s="403">
        <f t="shared" si="4"/>
        <v>148867.72727272741</v>
      </c>
      <c r="K62" s="403"/>
      <c r="L62" s="361">
        <f t="shared" si="5"/>
        <v>7859.9999999999991</v>
      </c>
      <c r="M62" s="403"/>
      <c r="N62" s="361">
        <f t="shared" si="6"/>
        <v>18000</v>
      </c>
    </row>
    <row r="63" spans="1:29" x14ac:dyDescent="0.2">
      <c r="A63" s="349"/>
      <c r="B63" s="402"/>
      <c r="C63" s="403">
        <v>1</v>
      </c>
      <c r="D63" s="404"/>
      <c r="E63" s="403">
        <v>2</v>
      </c>
      <c r="F63" s="403">
        <v>39.299999999999997</v>
      </c>
      <c r="G63" s="403">
        <f t="shared" si="0"/>
        <v>40</v>
      </c>
      <c r="H63" s="403">
        <f t="shared" si="1"/>
        <v>3787.9828822576951</v>
      </c>
      <c r="I63" s="403">
        <f t="shared" si="2"/>
        <v>12405.643939393951</v>
      </c>
      <c r="J63" s="403">
        <f t="shared" si="4"/>
        <v>148867.72727272741</v>
      </c>
      <c r="K63" s="403"/>
      <c r="L63" s="361">
        <f t="shared" si="5"/>
        <v>7859.9999999999991</v>
      </c>
      <c r="M63" s="403"/>
      <c r="N63" s="361">
        <f t="shared" si="6"/>
        <v>18000</v>
      </c>
    </row>
    <row r="64" spans="1:29" x14ac:dyDescent="0.2">
      <c r="A64" s="349"/>
      <c r="B64" s="402"/>
      <c r="C64" s="403">
        <v>1</v>
      </c>
      <c r="D64" s="404"/>
      <c r="E64" s="403">
        <v>2</v>
      </c>
      <c r="F64" s="403">
        <v>39.299999999999997</v>
      </c>
      <c r="G64" s="403">
        <f t="shared" si="0"/>
        <v>40</v>
      </c>
      <c r="H64" s="403">
        <f t="shared" si="1"/>
        <v>3787.9828822576951</v>
      </c>
      <c r="I64" s="403">
        <f t="shared" si="2"/>
        <v>12405.643939393951</v>
      </c>
      <c r="J64" s="403">
        <f t="shared" si="4"/>
        <v>148867.72727272741</v>
      </c>
      <c r="K64" s="403"/>
      <c r="L64" s="361">
        <f t="shared" si="5"/>
        <v>7859.9999999999991</v>
      </c>
      <c r="M64" s="403"/>
      <c r="N64" s="361">
        <f t="shared" si="6"/>
        <v>18000</v>
      </c>
    </row>
    <row r="65" spans="1:19" x14ac:dyDescent="0.2">
      <c r="A65" s="349"/>
      <c r="B65" s="402"/>
      <c r="C65" s="403">
        <v>1</v>
      </c>
      <c r="D65" s="404"/>
      <c r="E65" s="403">
        <v>2</v>
      </c>
      <c r="F65" s="403">
        <v>41.4</v>
      </c>
      <c r="G65" s="403">
        <f t="shared" si="0"/>
        <v>40</v>
      </c>
      <c r="H65" s="403">
        <f t="shared" si="1"/>
        <v>3691.0628019323708</v>
      </c>
      <c r="I65" s="403">
        <f t="shared" si="2"/>
        <v>12734.166666666679</v>
      </c>
      <c r="J65" s="403">
        <f t="shared" si="4"/>
        <v>152810.00000000015</v>
      </c>
      <c r="K65" s="403"/>
      <c r="L65" s="361">
        <f t="shared" si="5"/>
        <v>8280</v>
      </c>
      <c r="M65" s="403"/>
      <c r="N65" s="361">
        <f t="shared" si="6"/>
        <v>18000</v>
      </c>
    </row>
    <row r="66" spans="1:19" x14ac:dyDescent="0.2">
      <c r="A66" s="349"/>
      <c r="B66" s="402"/>
      <c r="C66" s="403">
        <v>1</v>
      </c>
      <c r="D66" s="404"/>
      <c r="E66" s="403">
        <v>2</v>
      </c>
      <c r="F66" s="403">
        <v>45</v>
      </c>
      <c r="G66" s="403">
        <f t="shared" si="0"/>
        <v>40</v>
      </c>
      <c r="H66" s="403">
        <f t="shared" si="1"/>
        <v>3545.9595959595995</v>
      </c>
      <c r="I66" s="403">
        <f t="shared" si="2"/>
        <v>13297.348484848497</v>
      </c>
      <c r="J66" s="403">
        <f t="shared" si="4"/>
        <v>159568.18181818197</v>
      </c>
      <c r="K66" s="403"/>
      <c r="L66" s="361">
        <f t="shared" si="5"/>
        <v>9000</v>
      </c>
      <c r="M66" s="403"/>
      <c r="N66" s="361">
        <f t="shared" si="6"/>
        <v>18000</v>
      </c>
    </row>
    <row r="67" spans="1:19" x14ac:dyDescent="0.2">
      <c r="A67" s="349"/>
      <c r="B67" s="402"/>
      <c r="C67" s="403">
        <v>1</v>
      </c>
      <c r="D67" s="404"/>
      <c r="E67" s="403">
        <v>2</v>
      </c>
      <c r="F67" s="403">
        <v>54</v>
      </c>
      <c r="G67" s="403">
        <f t="shared" si="0"/>
        <v>40</v>
      </c>
      <c r="H67" s="403">
        <f t="shared" si="1"/>
        <v>3267.845117845121</v>
      </c>
      <c r="I67" s="403">
        <f t="shared" si="2"/>
        <v>14705.303030303045</v>
      </c>
      <c r="J67" s="403">
        <f t="shared" si="4"/>
        <v>176463.63636363653</v>
      </c>
      <c r="K67" s="403"/>
      <c r="L67" s="361">
        <f t="shared" si="5"/>
        <v>10800</v>
      </c>
      <c r="M67" s="403"/>
      <c r="N67" s="361">
        <f t="shared" si="6"/>
        <v>18000</v>
      </c>
    </row>
    <row r="68" spans="1:19" x14ac:dyDescent="0.2">
      <c r="A68" s="349"/>
      <c r="B68" s="402"/>
      <c r="C68" s="403">
        <v>1</v>
      </c>
      <c r="D68" s="404"/>
      <c r="E68" s="403">
        <v>4</v>
      </c>
      <c r="F68" s="403">
        <v>76.5</v>
      </c>
      <c r="G68" s="403">
        <f t="shared" si="0"/>
        <v>49</v>
      </c>
      <c r="H68" s="403">
        <f t="shared" si="1"/>
        <v>3079.7088532382677</v>
      </c>
      <c r="I68" s="403">
        <f t="shared" si="2"/>
        <v>19633.143939393954</v>
      </c>
      <c r="J68" s="403">
        <f t="shared" si="4"/>
        <v>235597.72727272747</v>
      </c>
      <c r="K68" s="403"/>
      <c r="L68" s="361">
        <f t="shared" si="5"/>
        <v>15300</v>
      </c>
      <c r="M68" s="403"/>
      <c r="N68" s="361">
        <f t="shared" si="6"/>
        <v>18000</v>
      </c>
    </row>
    <row r="69" spans="1:19" x14ac:dyDescent="0.2">
      <c r="A69" s="349"/>
      <c r="B69" s="402"/>
      <c r="C69" s="403">
        <v>1</v>
      </c>
      <c r="D69" s="404"/>
      <c r="E69" s="403">
        <v>2</v>
      </c>
      <c r="F69" s="403">
        <v>39.299999999999997</v>
      </c>
      <c r="G69" s="403">
        <f t="shared" si="0"/>
        <v>40</v>
      </c>
      <c r="H69" s="403">
        <f t="shared" si="1"/>
        <v>3787.9828822576951</v>
      </c>
      <c r="I69" s="403">
        <f t="shared" si="2"/>
        <v>12405.643939393951</v>
      </c>
      <c r="J69" s="403">
        <f t="shared" si="4"/>
        <v>148867.72727272741</v>
      </c>
      <c r="K69" s="403"/>
      <c r="L69" s="361">
        <f t="shared" si="5"/>
        <v>7859.9999999999991</v>
      </c>
      <c r="M69" s="403"/>
      <c r="N69" s="361">
        <f t="shared" si="6"/>
        <v>18000</v>
      </c>
      <c r="S69" s="420"/>
    </row>
    <row r="70" spans="1:19" x14ac:dyDescent="0.2">
      <c r="A70" s="349"/>
      <c r="B70" s="402"/>
      <c r="C70" s="403">
        <v>1</v>
      </c>
      <c r="D70" s="404"/>
      <c r="E70" s="403">
        <v>2</v>
      </c>
      <c r="F70" s="403">
        <v>39.299999999999997</v>
      </c>
      <c r="G70" s="403">
        <f t="shared" si="0"/>
        <v>40</v>
      </c>
      <c r="H70" s="403">
        <f t="shared" si="1"/>
        <v>3787.9828822576951</v>
      </c>
      <c r="I70" s="403">
        <f t="shared" si="2"/>
        <v>12405.643939393951</v>
      </c>
      <c r="J70" s="403">
        <f t="shared" si="4"/>
        <v>148867.72727272741</v>
      </c>
      <c r="K70" s="403"/>
      <c r="L70" s="361">
        <f t="shared" si="5"/>
        <v>7859.9999999999991</v>
      </c>
      <c r="M70" s="403"/>
      <c r="N70" s="361">
        <f t="shared" si="6"/>
        <v>18000</v>
      </c>
      <c r="S70" s="420"/>
    </row>
    <row r="71" spans="1:19" x14ac:dyDescent="0.2">
      <c r="A71" s="349"/>
      <c r="B71" s="402"/>
      <c r="C71" s="403">
        <v>1</v>
      </c>
      <c r="D71" s="404"/>
      <c r="E71" s="403">
        <v>2</v>
      </c>
      <c r="F71" s="403">
        <v>39.299999999999997</v>
      </c>
      <c r="G71" s="403">
        <f t="shared" si="0"/>
        <v>40</v>
      </c>
      <c r="H71" s="403">
        <f t="shared" si="1"/>
        <v>3787.9828822576951</v>
      </c>
      <c r="I71" s="403">
        <f t="shared" si="2"/>
        <v>12405.643939393951</v>
      </c>
      <c r="J71" s="403">
        <f t="shared" si="4"/>
        <v>148867.72727272741</v>
      </c>
      <c r="K71" s="403"/>
      <c r="L71" s="361">
        <f t="shared" si="5"/>
        <v>7859.9999999999991</v>
      </c>
      <c r="M71" s="403"/>
      <c r="N71" s="361">
        <f t="shared" si="6"/>
        <v>18000</v>
      </c>
      <c r="S71" s="420"/>
    </row>
    <row r="72" spans="1:19" x14ac:dyDescent="0.2">
      <c r="A72" s="349"/>
      <c r="B72" s="402"/>
      <c r="C72" s="403">
        <v>1</v>
      </c>
      <c r="D72" s="404"/>
      <c r="E72" s="403">
        <v>2</v>
      </c>
      <c r="F72" s="403">
        <v>40.299999999999997</v>
      </c>
      <c r="G72" s="403">
        <f t="shared" si="0"/>
        <v>40</v>
      </c>
      <c r="H72" s="403">
        <f t="shared" si="1"/>
        <v>3740.5707196029807</v>
      </c>
      <c r="I72" s="403">
        <f t="shared" si="2"/>
        <v>12562.083333333343</v>
      </c>
      <c r="J72" s="403">
        <f t="shared" si="4"/>
        <v>150745.00000000012</v>
      </c>
      <c r="K72" s="403"/>
      <c r="L72" s="361">
        <f t="shared" si="5"/>
        <v>8059.9999999999991</v>
      </c>
      <c r="M72" s="403"/>
      <c r="N72" s="361">
        <f t="shared" si="6"/>
        <v>18000</v>
      </c>
      <c r="S72" s="420"/>
    </row>
    <row r="73" spans="1:19" x14ac:dyDescent="0.2">
      <c r="A73" s="349"/>
      <c r="B73" s="402"/>
      <c r="C73" s="403">
        <v>1</v>
      </c>
      <c r="D73" s="404"/>
      <c r="E73" s="403">
        <v>2</v>
      </c>
      <c r="F73" s="403">
        <v>41.4</v>
      </c>
      <c r="G73" s="403">
        <f t="shared" si="0"/>
        <v>40</v>
      </c>
      <c r="H73" s="403">
        <f t="shared" si="1"/>
        <v>3691.0628019323708</v>
      </c>
      <c r="I73" s="403">
        <f t="shared" si="2"/>
        <v>12734.166666666679</v>
      </c>
      <c r="J73" s="403">
        <f t="shared" si="4"/>
        <v>152810.00000000015</v>
      </c>
      <c r="K73" s="403"/>
      <c r="L73" s="361">
        <f t="shared" si="5"/>
        <v>8280</v>
      </c>
      <c r="M73" s="403"/>
      <c r="N73" s="361">
        <f t="shared" si="6"/>
        <v>18000</v>
      </c>
      <c r="S73" s="420"/>
    </row>
    <row r="74" spans="1:19" x14ac:dyDescent="0.2">
      <c r="A74" s="349"/>
      <c r="B74" s="402"/>
      <c r="C74" s="403">
        <v>1</v>
      </c>
      <c r="D74" s="404"/>
      <c r="E74" s="403">
        <v>2</v>
      </c>
      <c r="F74" s="403">
        <v>45</v>
      </c>
      <c r="G74" s="403">
        <f t="shared" si="0"/>
        <v>40</v>
      </c>
      <c r="H74" s="403">
        <f t="shared" si="1"/>
        <v>3545.9595959595995</v>
      </c>
      <c r="I74" s="403">
        <f t="shared" si="2"/>
        <v>13297.348484848497</v>
      </c>
      <c r="J74" s="403">
        <f t="shared" si="4"/>
        <v>159568.18181818197</v>
      </c>
      <c r="K74" s="403"/>
      <c r="L74" s="361">
        <f t="shared" si="5"/>
        <v>9000</v>
      </c>
      <c r="M74" s="403"/>
      <c r="N74" s="361">
        <f t="shared" si="6"/>
        <v>18000</v>
      </c>
    </row>
    <row r="75" spans="1:19" x14ac:dyDescent="0.2">
      <c r="A75" s="349"/>
      <c r="B75" s="402"/>
      <c r="C75" s="403">
        <v>1</v>
      </c>
      <c r="D75" s="404"/>
      <c r="E75" s="403">
        <v>2</v>
      </c>
      <c r="F75" s="403">
        <v>54</v>
      </c>
      <c r="G75" s="403">
        <f t="shared" si="0"/>
        <v>40</v>
      </c>
      <c r="H75" s="403">
        <f t="shared" si="1"/>
        <v>3267.845117845121</v>
      </c>
      <c r="I75" s="403">
        <f t="shared" si="2"/>
        <v>14705.303030303045</v>
      </c>
      <c r="J75" s="403">
        <f t="shared" si="4"/>
        <v>176463.63636363653</v>
      </c>
      <c r="K75" s="403"/>
      <c r="L75" s="361">
        <f t="shared" si="5"/>
        <v>10800</v>
      </c>
      <c r="M75" s="403"/>
      <c r="N75" s="361">
        <f t="shared" si="6"/>
        <v>18000</v>
      </c>
    </row>
    <row r="76" spans="1:19" x14ac:dyDescent="0.2">
      <c r="A76" s="349"/>
      <c r="B76" s="402"/>
      <c r="C76" s="403">
        <v>1</v>
      </c>
      <c r="D76" s="404"/>
      <c r="E76" s="403">
        <v>4</v>
      </c>
      <c r="F76" s="403">
        <v>81.900000000000006</v>
      </c>
      <c r="G76" s="403">
        <f t="shared" si="0"/>
        <v>49</v>
      </c>
      <c r="H76" s="403">
        <f t="shared" si="1"/>
        <v>3000.4273504273528</v>
      </c>
      <c r="I76" s="403">
        <f t="shared" si="2"/>
        <v>20477.916666666682</v>
      </c>
      <c r="J76" s="403">
        <f t="shared" si="4"/>
        <v>245735.00000000017</v>
      </c>
      <c r="K76" s="403"/>
      <c r="L76" s="361">
        <f t="shared" si="5"/>
        <v>16380.000000000002</v>
      </c>
      <c r="M76" s="403"/>
      <c r="N76" s="361">
        <f t="shared" si="6"/>
        <v>18000</v>
      </c>
    </row>
    <row r="77" spans="1:19" x14ac:dyDescent="0.2">
      <c r="A77" s="349"/>
      <c r="B77" s="402"/>
      <c r="C77" s="403">
        <v>1</v>
      </c>
      <c r="D77" s="404"/>
      <c r="E77" s="403">
        <v>2</v>
      </c>
      <c r="F77" s="403">
        <v>39.299999999999997</v>
      </c>
      <c r="G77" s="403">
        <f t="shared" si="0"/>
        <v>40</v>
      </c>
      <c r="H77" s="403">
        <f t="shared" si="1"/>
        <v>3787.9828822576951</v>
      </c>
      <c r="I77" s="403">
        <f t="shared" si="2"/>
        <v>12405.643939393951</v>
      </c>
      <c r="J77" s="403">
        <f t="shared" si="4"/>
        <v>148867.72727272741</v>
      </c>
      <c r="K77" s="403"/>
      <c r="L77" s="361">
        <f t="shared" si="5"/>
        <v>7859.9999999999991</v>
      </c>
      <c r="M77" s="403"/>
      <c r="N77" s="361">
        <f t="shared" si="6"/>
        <v>18000</v>
      </c>
    </row>
    <row r="78" spans="1:19" x14ac:dyDescent="0.2">
      <c r="A78" s="349"/>
      <c r="B78" s="402"/>
      <c r="C78" s="403">
        <v>1</v>
      </c>
      <c r="D78" s="404"/>
      <c r="E78" s="403">
        <v>2</v>
      </c>
      <c r="F78" s="403">
        <v>39.299999999999997</v>
      </c>
      <c r="G78" s="403">
        <f t="shared" si="0"/>
        <v>40</v>
      </c>
      <c r="H78" s="403">
        <f t="shared" si="1"/>
        <v>3787.9828822576951</v>
      </c>
      <c r="I78" s="403">
        <f t="shared" si="2"/>
        <v>12405.643939393951</v>
      </c>
      <c r="J78" s="403">
        <f t="shared" si="4"/>
        <v>148867.72727272741</v>
      </c>
      <c r="K78" s="403"/>
      <c r="L78" s="361">
        <f t="shared" si="5"/>
        <v>7859.9999999999991</v>
      </c>
      <c r="M78" s="403"/>
      <c r="N78" s="361">
        <f t="shared" si="6"/>
        <v>18000</v>
      </c>
    </row>
    <row r="79" spans="1:19" x14ac:dyDescent="0.2">
      <c r="A79" s="349"/>
      <c r="B79" s="402"/>
      <c r="C79" s="403">
        <v>1</v>
      </c>
      <c r="D79" s="404"/>
      <c r="E79" s="403">
        <v>2</v>
      </c>
      <c r="F79" s="403">
        <v>39.299999999999997</v>
      </c>
      <c r="G79" s="403">
        <f t="shared" si="0"/>
        <v>40</v>
      </c>
      <c r="H79" s="403">
        <f t="shared" si="1"/>
        <v>3787.9828822576951</v>
      </c>
      <c r="I79" s="403">
        <f t="shared" si="2"/>
        <v>12405.643939393951</v>
      </c>
      <c r="J79" s="403">
        <f t="shared" si="4"/>
        <v>148867.72727272741</v>
      </c>
      <c r="K79" s="403"/>
      <c r="L79" s="361">
        <f t="shared" si="5"/>
        <v>7859.9999999999991</v>
      </c>
      <c r="M79" s="403"/>
      <c r="N79" s="361">
        <f t="shared" si="6"/>
        <v>18000</v>
      </c>
    </row>
    <row r="80" spans="1:19" x14ac:dyDescent="0.2">
      <c r="A80" s="349"/>
      <c r="B80" s="402"/>
      <c r="C80" s="403">
        <v>1</v>
      </c>
      <c r="D80" s="404"/>
      <c r="E80" s="403">
        <v>2</v>
      </c>
      <c r="F80" s="403">
        <v>40.299999999999997</v>
      </c>
      <c r="G80" s="403">
        <f t="shared" si="0"/>
        <v>40</v>
      </c>
      <c r="H80" s="403">
        <f t="shared" si="1"/>
        <v>3740.5707196029807</v>
      </c>
      <c r="I80" s="403">
        <f t="shared" si="2"/>
        <v>12562.083333333343</v>
      </c>
      <c r="J80" s="403">
        <f t="shared" si="4"/>
        <v>150745.00000000012</v>
      </c>
      <c r="K80" s="403"/>
      <c r="L80" s="361">
        <f t="shared" si="5"/>
        <v>8059.9999999999991</v>
      </c>
      <c r="M80" s="403"/>
      <c r="N80" s="361">
        <f t="shared" si="6"/>
        <v>18000</v>
      </c>
    </row>
    <row r="81" spans="1:14" x14ac:dyDescent="0.2">
      <c r="A81" s="349"/>
      <c r="B81" s="402"/>
      <c r="C81" s="403">
        <v>1</v>
      </c>
      <c r="D81" s="404"/>
      <c r="E81" s="403">
        <v>2</v>
      </c>
      <c r="F81" s="403">
        <v>41.4</v>
      </c>
      <c r="G81" s="403">
        <f t="shared" si="0"/>
        <v>40</v>
      </c>
      <c r="H81" s="403">
        <f t="shared" si="1"/>
        <v>3691.0628019323708</v>
      </c>
      <c r="I81" s="403">
        <f t="shared" si="2"/>
        <v>12734.166666666679</v>
      </c>
      <c r="J81" s="403">
        <f t="shared" si="4"/>
        <v>152810.00000000015</v>
      </c>
      <c r="K81" s="403"/>
      <c r="L81" s="361">
        <f t="shared" si="5"/>
        <v>8280</v>
      </c>
      <c r="M81" s="403"/>
      <c r="N81" s="361">
        <f t="shared" si="6"/>
        <v>18000</v>
      </c>
    </row>
    <row r="82" spans="1:14" x14ac:dyDescent="0.2">
      <c r="A82" s="349"/>
      <c r="B82" s="402"/>
      <c r="C82" s="403">
        <v>1</v>
      </c>
      <c r="D82" s="404"/>
      <c r="E82" s="403">
        <v>2</v>
      </c>
      <c r="F82" s="403">
        <v>45</v>
      </c>
      <c r="G82" s="403">
        <f t="shared" si="0"/>
        <v>40</v>
      </c>
      <c r="H82" s="403">
        <f t="shared" si="1"/>
        <v>3545.9595959595995</v>
      </c>
      <c r="I82" s="403">
        <f t="shared" si="2"/>
        <v>13297.348484848497</v>
      </c>
      <c r="J82" s="403">
        <f t="shared" si="4"/>
        <v>159568.18181818197</v>
      </c>
      <c r="K82" s="403"/>
      <c r="L82" s="361">
        <f t="shared" si="5"/>
        <v>9000</v>
      </c>
      <c r="M82" s="403"/>
      <c r="N82" s="361">
        <f t="shared" si="6"/>
        <v>18000</v>
      </c>
    </row>
    <row r="83" spans="1:14" x14ac:dyDescent="0.2">
      <c r="A83" s="349"/>
      <c r="B83" s="402"/>
      <c r="C83" s="403">
        <v>1</v>
      </c>
      <c r="D83" s="404"/>
      <c r="E83" s="403">
        <v>2</v>
      </c>
      <c r="F83" s="403">
        <v>54</v>
      </c>
      <c r="G83" s="403">
        <f t="shared" si="0"/>
        <v>40</v>
      </c>
      <c r="H83" s="403">
        <f t="shared" si="1"/>
        <v>3267.845117845121</v>
      </c>
      <c r="I83" s="403">
        <f t="shared" si="2"/>
        <v>14705.303030303045</v>
      </c>
      <c r="J83" s="403">
        <f t="shared" si="4"/>
        <v>176463.63636363653</v>
      </c>
      <c r="K83" s="403"/>
      <c r="L83" s="361">
        <f t="shared" si="5"/>
        <v>10800</v>
      </c>
      <c r="M83" s="403"/>
      <c r="N83" s="361">
        <f t="shared" si="6"/>
        <v>18000</v>
      </c>
    </row>
    <row r="84" spans="1:14" x14ac:dyDescent="0.2">
      <c r="A84" s="349"/>
      <c r="B84" s="402"/>
      <c r="C84" s="403">
        <v>1</v>
      </c>
      <c r="D84" s="404"/>
      <c r="E84" s="403">
        <v>4</v>
      </c>
      <c r="F84" s="403">
        <v>81.900000000000006</v>
      </c>
      <c r="G84" s="403">
        <f t="shared" si="0"/>
        <v>49</v>
      </c>
      <c r="H84" s="403">
        <f t="shared" si="1"/>
        <v>3000.4273504273528</v>
      </c>
      <c r="I84" s="403">
        <f t="shared" si="2"/>
        <v>20477.916666666682</v>
      </c>
      <c r="J84" s="403">
        <f t="shared" si="4"/>
        <v>245735.00000000017</v>
      </c>
      <c r="K84" s="403"/>
      <c r="L84" s="361">
        <f t="shared" si="5"/>
        <v>16380.000000000002</v>
      </c>
      <c r="M84" s="403"/>
      <c r="N84" s="361">
        <f t="shared" si="6"/>
        <v>18000</v>
      </c>
    </row>
    <row r="85" spans="1:14" x14ac:dyDescent="0.2">
      <c r="A85" s="349"/>
      <c r="B85" s="402"/>
      <c r="C85" s="403">
        <v>1</v>
      </c>
      <c r="D85" s="404"/>
      <c r="E85" s="403">
        <v>2</v>
      </c>
      <c r="F85" s="403">
        <v>39.299999999999997</v>
      </c>
      <c r="G85" s="403">
        <f t="shared" si="0"/>
        <v>40</v>
      </c>
      <c r="H85" s="403">
        <f t="shared" si="1"/>
        <v>3787.9828822576951</v>
      </c>
      <c r="I85" s="403">
        <f t="shared" si="2"/>
        <v>12405.643939393951</v>
      </c>
      <c r="J85" s="403">
        <f t="shared" si="4"/>
        <v>148867.72727272741</v>
      </c>
      <c r="K85" s="403"/>
      <c r="L85" s="361">
        <f t="shared" si="5"/>
        <v>7859.9999999999991</v>
      </c>
      <c r="M85" s="403"/>
      <c r="N85" s="361">
        <f t="shared" si="6"/>
        <v>18000</v>
      </c>
    </row>
    <row r="86" spans="1:14" x14ac:dyDescent="0.2">
      <c r="A86" s="349"/>
      <c r="B86" s="402"/>
      <c r="C86" s="403">
        <v>1</v>
      </c>
      <c r="D86" s="404"/>
      <c r="E86" s="403">
        <v>2</v>
      </c>
      <c r="F86" s="403">
        <v>39.299999999999997</v>
      </c>
      <c r="G86" s="403">
        <f t="shared" si="0"/>
        <v>40</v>
      </c>
      <c r="H86" s="403">
        <f t="shared" si="1"/>
        <v>3787.9828822576951</v>
      </c>
      <c r="I86" s="403">
        <f t="shared" si="2"/>
        <v>12405.643939393951</v>
      </c>
      <c r="J86" s="403">
        <f t="shared" si="4"/>
        <v>148867.72727272741</v>
      </c>
      <c r="K86" s="403"/>
      <c r="L86" s="361">
        <f t="shared" si="5"/>
        <v>7859.9999999999991</v>
      </c>
      <c r="M86" s="403"/>
      <c r="N86" s="361">
        <f t="shared" si="6"/>
        <v>18000</v>
      </c>
    </row>
    <row r="87" spans="1:14" x14ac:dyDescent="0.2">
      <c r="A87" s="349"/>
      <c r="B87" s="402"/>
      <c r="C87" s="403">
        <v>1</v>
      </c>
      <c r="D87" s="404"/>
      <c r="E87" s="403">
        <v>2</v>
      </c>
      <c r="F87" s="403">
        <v>39.299999999999997</v>
      </c>
      <c r="G87" s="403">
        <f t="shared" si="0"/>
        <v>40</v>
      </c>
      <c r="H87" s="403">
        <f t="shared" si="1"/>
        <v>3787.9828822576951</v>
      </c>
      <c r="I87" s="403">
        <f t="shared" si="2"/>
        <v>12405.643939393951</v>
      </c>
      <c r="J87" s="403">
        <f t="shared" si="4"/>
        <v>148867.72727272741</v>
      </c>
      <c r="K87" s="403"/>
      <c r="L87" s="361">
        <f t="shared" si="5"/>
        <v>7859.9999999999991</v>
      </c>
      <c r="M87" s="403"/>
      <c r="N87" s="361">
        <f t="shared" si="6"/>
        <v>18000</v>
      </c>
    </row>
    <row r="88" spans="1:14" x14ac:dyDescent="0.2">
      <c r="A88" s="349"/>
      <c r="B88" s="402"/>
      <c r="C88" s="403">
        <v>1</v>
      </c>
      <c r="D88" s="404"/>
      <c r="E88" s="403">
        <v>2</v>
      </c>
      <c r="F88" s="403">
        <v>40.299999999999997</v>
      </c>
      <c r="G88" s="403">
        <f t="shared" si="0"/>
        <v>40</v>
      </c>
      <c r="H88" s="403">
        <f t="shared" si="1"/>
        <v>3740.5707196029807</v>
      </c>
      <c r="I88" s="403">
        <f t="shared" si="2"/>
        <v>12562.083333333343</v>
      </c>
      <c r="J88" s="403">
        <f t="shared" si="4"/>
        <v>150745.00000000012</v>
      </c>
      <c r="K88" s="403"/>
      <c r="L88" s="361">
        <f t="shared" si="5"/>
        <v>8059.9999999999991</v>
      </c>
      <c r="M88" s="403"/>
      <c r="N88" s="361">
        <f t="shared" si="6"/>
        <v>18000</v>
      </c>
    </row>
    <row r="89" spans="1:14" x14ac:dyDescent="0.2">
      <c r="A89" s="349"/>
      <c r="B89" s="402"/>
      <c r="C89" s="403">
        <v>1</v>
      </c>
      <c r="D89" s="404"/>
      <c r="E89" s="403">
        <v>2</v>
      </c>
      <c r="F89" s="403">
        <v>41.4</v>
      </c>
      <c r="G89" s="403">
        <f t="shared" si="0"/>
        <v>40</v>
      </c>
      <c r="H89" s="403">
        <f t="shared" si="1"/>
        <v>3691.0628019323708</v>
      </c>
      <c r="I89" s="403">
        <f t="shared" si="2"/>
        <v>12734.166666666679</v>
      </c>
      <c r="J89" s="403">
        <f t="shared" si="4"/>
        <v>152810.00000000015</v>
      </c>
      <c r="K89" s="403"/>
      <c r="L89" s="361">
        <f t="shared" si="5"/>
        <v>8280</v>
      </c>
      <c r="M89" s="403"/>
      <c r="N89" s="361">
        <f t="shared" si="6"/>
        <v>18000</v>
      </c>
    </row>
    <row r="90" spans="1:14" x14ac:dyDescent="0.2">
      <c r="A90" s="349"/>
      <c r="B90" s="402"/>
      <c r="C90" s="403">
        <v>1</v>
      </c>
      <c r="D90" s="404"/>
      <c r="E90" s="403">
        <v>2</v>
      </c>
      <c r="F90" s="403">
        <v>45</v>
      </c>
      <c r="G90" s="403">
        <f t="shared" si="0"/>
        <v>40</v>
      </c>
      <c r="H90" s="403">
        <f t="shared" si="1"/>
        <v>3545.9595959595995</v>
      </c>
      <c r="I90" s="403">
        <f t="shared" si="2"/>
        <v>13297.348484848497</v>
      </c>
      <c r="J90" s="403">
        <f t="shared" si="4"/>
        <v>159568.18181818197</v>
      </c>
      <c r="K90" s="403"/>
      <c r="L90" s="361">
        <f t="shared" si="5"/>
        <v>9000</v>
      </c>
      <c r="M90" s="403"/>
      <c r="N90" s="361">
        <f t="shared" si="6"/>
        <v>18000</v>
      </c>
    </row>
    <row r="91" spans="1:14" x14ac:dyDescent="0.2">
      <c r="A91" s="349"/>
      <c r="B91" s="402"/>
      <c r="C91" s="403">
        <v>1</v>
      </c>
      <c r="D91" s="404"/>
      <c r="E91" s="403">
        <v>2</v>
      </c>
      <c r="F91" s="403">
        <v>54</v>
      </c>
      <c r="G91" s="403">
        <f t="shared" si="0"/>
        <v>40</v>
      </c>
      <c r="H91" s="403">
        <f t="shared" si="1"/>
        <v>3267.845117845121</v>
      </c>
      <c r="I91" s="403">
        <f t="shared" si="2"/>
        <v>14705.303030303045</v>
      </c>
      <c r="J91" s="403">
        <f t="shared" si="4"/>
        <v>176463.63636363653</v>
      </c>
      <c r="K91" s="403"/>
      <c r="L91" s="361">
        <f t="shared" si="5"/>
        <v>10800</v>
      </c>
      <c r="M91" s="403"/>
      <c r="N91" s="361">
        <f t="shared" si="6"/>
        <v>18000</v>
      </c>
    </row>
    <row r="92" spans="1:14" x14ac:dyDescent="0.2">
      <c r="A92" s="349"/>
      <c r="B92" s="402"/>
      <c r="C92" s="403">
        <v>1</v>
      </c>
      <c r="D92" s="404"/>
      <c r="E92" s="403">
        <v>4</v>
      </c>
      <c r="F92" s="403">
        <v>81.900000000000006</v>
      </c>
      <c r="G92" s="403">
        <f t="shared" si="0"/>
        <v>49</v>
      </c>
      <c r="H92" s="403">
        <f t="shared" si="1"/>
        <v>3000.4273504273528</v>
      </c>
      <c r="I92" s="403">
        <f t="shared" si="2"/>
        <v>20477.916666666682</v>
      </c>
      <c r="J92" s="403">
        <f t="shared" si="4"/>
        <v>245735.00000000017</v>
      </c>
      <c r="K92" s="403"/>
      <c r="L92" s="361">
        <f t="shared" si="5"/>
        <v>16380.000000000002</v>
      </c>
      <c r="M92" s="403"/>
      <c r="N92" s="361">
        <f t="shared" si="6"/>
        <v>18000</v>
      </c>
    </row>
    <row r="93" spans="1:14" x14ac:dyDescent="0.2">
      <c r="A93" s="349"/>
      <c r="B93" s="402"/>
      <c r="C93" s="403">
        <v>1</v>
      </c>
      <c r="D93" s="404"/>
      <c r="E93" s="403">
        <v>2</v>
      </c>
      <c r="F93" s="403">
        <v>39.299999999999997</v>
      </c>
      <c r="G93" s="403">
        <f t="shared" ref="G93:G156" si="7">IF(E93=1,34,IF(E93=2,40,IF(E93=3,44,IF(E93=4,49,IF(E93=5,52,IF(E93=6,55,IF(E93=1.5,27,IF(E93=2.5,34))))))))</f>
        <v>40</v>
      </c>
      <c r="H93" s="403">
        <f t="shared" ref="H93:H156" si="8">+$H$3*(F93+G93)/(1.57142857142857)/F93</f>
        <v>3787.9828822576951</v>
      </c>
      <c r="I93" s="403">
        <f t="shared" ref="I93:I156" si="9">+F93*H93/12</f>
        <v>12405.643939393951</v>
      </c>
      <c r="J93" s="403">
        <f t="shared" si="4"/>
        <v>148867.72727272741</v>
      </c>
      <c r="K93" s="403"/>
      <c r="L93" s="361">
        <f t="shared" si="5"/>
        <v>7859.9999999999991</v>
      </c>
      <c r="M93" s="403"/>
      <c r="N93" s="361">
        <f t="shared" ref="N93:N124" si="10">$H$6*12</f>
        <v>18000</v>
      </c>
    </row>
    <row r="94" spans="1:14" x14ac:dyDescent="0.2">
      <c r="A94" s="349"/>
      <c r="B94" s="402"/>
      <c r="C94" s="403">
        <v>1</v>
      </c>
      <c r="D94" s="404"/>
      <c r="E94" s="403">
        <v>2</v>
      </c>
      <c r="F94" s="403">
        <v>39.299999999999997</v>
      </c>
      <c r="G94" s="403">
        <f t="shared" si="7"/>
        <v>40</v>
      </c>
      <c r="H94" s="403">
        <f t="shared" si="8"/>
        <v>3787.9828822576951</v>
      </c>
      <c r="I94" s="403">
        <f t="shared" si="9"/>
        <v>12405.643939393951</v>
      </c>
      <c r="J94" s="403">
        <f t="shared" ref="J94:J157" si="11">+I94*12</f>
        <v>148867.72727272741</v>
      </c>
      <c r="K94" s="403"/>
      <c r="L94" s="361">
        <f t="shared" ref="L94:L157" si="12">F94*$H$4</f>
        <v>7859.9999999999991</v>
      </c>
      <c r="M94" s="403"/>
      <c r="N94" s="361">
        <f t="shared" si="10"/>
        <v>18000</v>
      </c>
    </row>
    <row r="95" spans="1:14" x14ac:dyDescent="0.2">
      <c r="A95" s="349"/>
      <c r="B95" s="402"/>
      <c r="C95" s="403">
        <v>1</v>
      </c>
      <c r="D95" s="404"/>
      <c r="E95" s="403">
        <v>2</v>
      </c>
      <c r="F95" s="403">
        <v>39.299999999999997</v>
      </c>
      <c r="G95" s="403">
        <f t="shared" si="7"/>
        <v>40</v>
      </c>
      <c r="H95" s="403">
        <f t="shared" si="8"/>
        <v>3787.9828822576951</v>
      </c>
      <c r="I95" s="403">
        <f t="shared" si="9"/>
        <v>12405.643939393951</v>
      </c>
      <c r="J95" s="403">
        <f t="shared" si="11"/>
        <v>148867.72727272741</v>
      </c>
      <c r="K95" s="403"/>
      <c r="L95" s="361">
        <f t="shared" si="12"/>
        <v>7859.9999999999991</v>
      </c>
      <c r="M95" s="403"/>
      <c r="N95" s="361">
        <f t="shared" si="10"/>
        <v>18000</v>
      </c>
    </row>
    <row r="96" spans="1:14" x14ac:dyDescent="0.2">
      <c r="A96" s="349"/>
      <c r="B96" s="402"/>
      <c r="C96" s="403">
        <v>1</v>
      </c>
      <c r="D96" s="404"/>
      <c r="E96" s="403">
        <v>2</v>
      </c>
      <c r="F96" s="403">
        <v>40.299999999999997</v>
      </c>
      <c r="G96" s="403">
        <f t="shared" si="7"/>
        <v>40</v>
      </c>
      <c r="H96" s="403">
        <f t="shared" si="8"/>
        <v>3740.5707196029807</v>
      </c>
      <c r="I96" s="403">
        <f t="shared" si="9"/>
        <v>12562.083333333343</v>
      </c>
      <c r="J96" s="403">
        <f t="shared" si="11"/>
        <v>150745.00000000012</v>
      </c>
      <c r="K96" s="403"/>
      <c r="L96" s="361">
        <f t="shared" si="12"/>
        <v>8059.9999999999991</v>
      </c>
      <c r="M96" s="403"/>
      <c r="N96" s="361">
        <f t="shared" si="10"/>
        <v>18000</v>
      </c>
    </row>
    <row r="97" spans="1:14" x14ac:dyDescent="0.2">
      <c r="A97" s="349"/>
      <c r="B97" s="402"/>
      <c r="C97" s="403">
        <v>1</v>
      </c>
      <c r="D97" s="404"/>
      <c r="E97" s="403">
        <v>2</v>
      </c>
      <c r="F97" s="403">
        <v>41.4</v>
      </c>
      <c r="G97" s="403">
        <f t="shared" si="7"/>
        <v>40</v>
      </c>
      <c r="H97" s="403">
        <f t="shared" si="8"/>
        <v>3691.0628019323708</v>
      </c>
      <c r="I97" s="403">
        <f t="shared" si="9"/>
        <v>12734.166666666679</v>
      </c>
      <c r="J97" s="403">
        <f t="shared" si="11"/>
        <v>152810.00000000015</v>
      </c>
      <c r="K97" s="403"/>
      <c r="L97" s="361">
        <f t="shared" si="12"/>
        <v>8280</v>
      </c>
      <c r="M97" s="403"/>
      <c r="N97" s="361">
        <f t="shared" si="10"/>
        <v>18000</v>
      </c>
    </row>
    <row r="98" spans="1:14" x14ac:dyDescent="0.2">
      <c r="A98" s="349"/>
      <c r="B98" s="402"/>
      <c r="C98" s="403">
        <v>1</v>
      </c>
      <c r="D98" s="404"/>
      <c r="E98" s="403">
        <v>2</v>
      </c>
      <c r="F98" s="403">
        <v>45</v>
      </c>
      <c r="G98" s="403">
        <f t="shared" si="7"/>
        <v>40</v>
      </c>
      <c r="H98" s="403">
        <f t="shared" si="8"/>
        <v>3545.9595959595995</v>
      </c>
      <c r="I98" s="403">
        <f t="shared" si="9"/>
        <v>13297.348484848497</v>
      </c>
      <c r="J98" s="403">
        <f t="shared" si="11"/>
        <v>159568.18181818197</v>
      </c>
      <c r="K98" s="403"/>
      <c r="L98" s="361">
        <f t="shared" si="12"/>
        <v>9000</v>
      </c>
      <c r="M98" s="403"/>
      <c r="N98" s="361">
        <f t="shared" si="10"/>
        <v>18000</v>
      </c>
    </row>
    <row r="99" spans="1:14" x14ac:dyDescent="0.2">
      <c r="A99" s="349"/>
      <c r="B99" s="402"/>
      <c r="C99" s="403">
        <v>1</v>
      </c>
      <c r="D99" s="404"/>
      <c r="E99" s="403">
        <v>2</v>
      </c>
      <c r="F99" s="403">
        <v>54</v>
      </c>
      <c r="G99" s="403">
        <f t="shared" si="7"/>
        <v>40</v>
      </c>
      <c r="H99" s="403">
        <f t="shared" si="8"/>
        <v>3267.845117845121</v>
      </c>
      <c r="I99" s="403">
        <f t="shared" si="9"/>
        <v>14705.303030303045</v>
      </c>
      <c r="J99" s="403">
        <f t="shared" si="11"/>
        <v>176463.63636363653</v>
      </c>
      <c r="K99" s="403"/>
      <c r="L99" s="361">
        <f t="shared" si="12"/>
        <v>10800</v>
      </c>
      <c r="M99" s="403"/>
      <c r="N99" s="361">
        <f t="shared" si="10"/>
        <v>18000</v>
      </c>
    </row>
    <row r="100" spans="1:14" x14ac:dyDescent="0.2">
      <c r="A100" s="349"/>
      <c r="B100" s="402"/>
      <c r="C100" s="403">
        <v>1</v>
      </c>
      <c r="D100" s="404"/>
      <c r="E100" s="403">
        <v>4</v>
      </c>
      <c r="F100" s="403">
        <v>81.900000000000006</v>
      </c>
      <c r="G100" s="403">
        <f t="shared" si="7"/>
        <v>49</v>
      </c>
      <c r="H100" s="403">
        <f t="shared" si="8"/>
        <v>3000.4273504273528</v>
      </c>
      <c r="I100" s="403">
        <f t="shared" si="9"/>
        <v>20477.916666666682</v>
      </c>
      <c r="J100" s="403">
        <f t="shared" si="11"/>
        <v>245735.00000000017</v>
      </c>
      <c r="K100" s="403"/>
      <c r="L100" s="361">
        <f t="shared" si="12"/>
        <v>16380.000000000002</v>
      </c>
      <c r="M100" s="403"/>
      <c r="N100" s="361">
        <f t="shared" si="10"/>
        <v>18000</v>
      </c>
    </row>
    <row r="101" spans="1:14" x14ac:dyDescent="0.2">
      <c r="A101" s="349"/>
      <c r="B101" s="402"/>
      <c r="C101" s="403">
        <v>1</v>
      </c>
      <c r="D101" s="404"/>
      <c r="E101" s="403">
        <v>2</v>
      </c>
      <c r="F101" s="403">
        <v>39.299999999999997</v>
      </c>
      <c r="G101" s="403">
        <f t="shared" si="7"/>
        <v>40</v>
      </c>
      <c r="H101" s="403">
        <f t="shared" si="8"/>
        <v>3787.9828822576951</v>
      </c>
      <c r="I101" s="403">
        <f t="shared" si="9"/>
        <v>12405.643939393951</v>
      </c>
      <c r="J101" s="403">
        <f t="shared" si="11"/>
        <v>148867.72727272741</v>
      </c>
      <c r="K101" s="403"/>
      <c r="L101" s="361">
        <f t="shared" si="12"/>
        <v>7859.9999999999991</v>
      </c>
      <c r="M101" s="403"/>
      <c r="N101" s="361">
        <f t="shared" si="10"/>
        <v>18000</v>
      </c>
    </row>
    <row r="102" spans="1:14" x14ac:dyDescent="0.2">
      <c r="A102" s="349"/>
      <c r="B102" s="402"/>
      <c r="C102" s="403">
        <v>1</v>
      </c>
      <c r="D102" s="404"/>
      <c r="E102" s="403">
        <v>2</v>
      </c>
      <c r="F102" s="403">
        <v>39.299999999999997</v>
      </c>
      <c r="G102" s="403">
        <f t="shared" si="7"/>
        <v>40</v>
      </c>
      <c r="H102" s="403">
        <f t="shared" si="8"/>
        <v>3787.9828822576951</v>
      </c>
      <c r="I102" s="403">
        <f t="shared" si="9"/>
        <v>12405.643939393951</v>
      </c>
      <c r="J102" s="403">
        <f t="shared" si="11"/>
        <v>148867.72727272741</v>
      </c>
      <c r="K102" s="403"/>
      <c r="L102" s="361">
        <f t="shared" si="12"/>
        <v>7859.9999999999991</v>
      </c>
      <c r="M102" s="403"/>
      <c r="N102" s="361">
        <f t="shared" si="10"/>
        <v>18000</v>
      </c>
    </row>
    <row r="103" spans="1:14" x14ac:dyDescent="0.2">
      <c r="A103" s="349"/>
      <c r="B103" s="402"/>
      <c r="C103" s="403">
        <v>1</v>
      </c>
      <c r="D103" s="404"/>
      <c r="E103" s="403">
        <v>2</v>
      </c>
      <c r="F103" s="403">
        <v>39.299999999999997</v>
      </c>
      <c r="G103" s="403">
        <f t="shared" si="7"/>
        <v>40</v>
      </c>
      <c r="H103" s="403">
        <f t="shared" si="8"/>
        <v>3787.9828822576951</v>
      </c>
      <c r="I103" s="403">
        <f t="shared" si="9"/>
        <v>12405.643939393951</v>
      </c>
      <c r="J103" s="403">
        <f t="shared" si="11"/>
        <v>148867.72727272741</v>
      </c>
      <c r="K103" s="403"/>
      <c r="L103" s="361">
        <f t="shared" si="12"/>
        <v>7859.9999999999991</v>
      </c>
      <c r="M103" s="403"/>
      <c r="N103" s="361">
        <f t="shared" si="10"/>
        <v>18000</v>
      </c>
    </row>
    <row r="104" spans="1:14" x14ac:dyDescent="0.2">
      <c r="A104" s="349"/>
      <c r="B104" s="402"/>
      <c r="C104" s="403">
        <v>1</v>
      </c>
      <c r="D104" s="404"/>
      <c r="E104" s="403">
        <v>2</v>
      </c>
      <c r="F104" s="403">
        <v>40.299999999999997</v>
      </c>
      <c r="G104" s="403">
        <f t="shared" si="7"/>
        <v>40</v>
      </c>
      <c r="H104" s="403">
        <f t="shared" si="8"/>
        <v>3740.5707196029807</v>
      </c>
      <c r="I104" s="403">
        <f t="shared" si="9"/>
        <v>12562.083333333343</v>
      </c>
      <c r="J104" s="403">
        <f t="shared" si="11"/>
        <v>150745.00000000012</v>
      </c>
      <c r="K104" s="403"/>
      <c r="L104" s="361">
        <f t="shared" si="12"/>
        <v>8059.9999999999991</v>
      </c>
      <c r="M104" s="403"/>
      <c r="N104" s="361">
        <f t="shared" si="10"/>
        <v>18000</v>
      </c>
    </row>
    <row r="105" spans="1:14" x14ac:dyDescent="0.2">
      <c r="A105" s="349"/>
      <c r="B105" s="402"/>
      <c r="C105" s="403">
        <v>1</v>
      </c>
      <c r="D105" s="404"/>
      <c r="E105" s="403">
        <v>2</v>
      </c>
      <c r="F105" s="403">
        <v>41.4</v>
      </c>
      <c r="G105" s="403">
        <f t="shared" si="7"/>
        <v>40</v>
      </c>
      <c r="H105" s="403">
        <f t="shared" si="8"/>
        <v>3691.0628019323708</v>
      </c>
      <c r="I105" s="403">
        <f t="shared" si="9"/>
        <v>12734.166666666679</v>
      </c>
      <c r="J105" s="403">
        <f t="shared" si="11"/>
        <v>152810.00000000015</v>
      </c>
      <c r="K105" s="403"/>
      <c r="L105" s="361">
        <f t="shared" si="12"/>
        <v>8280</v>
      </c>
      <c r="M105" s="403"/>
      <c r="N105" s="361">
        <f t="shared" si="10"/>
        <v>18000</v>
      </c>
    </row>
    <row r="106" spans="1:14" x14ac:dyDescent="0.2">
      <c r="A106" s="349"/>
      <c r="B106" s="402"/>
      <c r="C106" s="403">
        <v>1</v>
      </c>
      <c r="D106" s="404"/>
      <c r="E106" s="403">
        <v>2</v>
      </c>
      <c r="F106" s="403">
        <v>45</v>
      </c>
      <c r="G106" s="403">
        <f t="shared" si="7"/>
        <v>40</v>
      </c>
      <c r="H106" s="403">
        <f t="shared" si="8"/>
        <v>3545.9595959595995</v>
      </c>
      <c r="I106" s="403">
        <f t="shared" si="9"/>
        <v>13297.348484848497</v>
      </c>
      <c r="J106" s="403">
        <f t="shared" si="11"/>
        <v>159568.18181818197</v>
      </c>
      <c r="K106" s="403"/>
      <c r="L106" s="361">
        <f t="shared" si="12"/>
        <v>9000</v>
      </c>
      <c r="M106" s="403"/>
      <c r="N106" s="361">
        <f t="shared" si="10"/>
        <v>18000</v>
      </c>
    </row>
    <row r="107" spans="1:14" x14ac:dyDescent="0.2">
      <c r="A107" s="349"/>
      <c r="B107" s="402"/>
      <c r="C107" s="403">
        <v>1</v>
      </c>
      <c r="D107" s="404"/>
      <c r="E107" s="403">
        <v>2</v>
      </c>
      <c r="F107" s="403">
        <v>54</v>
      </c>
      <c r="G107" s="403">
        <f t="shared" si="7"/>
        <v>40</v>
      </c>
      <c r="H107" s="403">
        <f t="shared" si="8"/>
        <v>3267.845117845121</v>
      </c>
      <c r="I107" s="403">
        <f t="shared" si="9"/>
        <v>14705.303030303045</v>
      </c>
      <c r="J107" s="403">
        <f t="shared" si="11"/>
        <v>176463.63636363653</v>
      </c>
      <c r="K107" s="403"/>
      <c r="L107" s="361">
        <f t="shared" si="12"/>
        <v>10800</v>
      </c>
      <c r="M107" s="403"/>
      <c r="N107" s="361">
        <f t="shared" si="10"/>
        <v>18000</v>
      </c>
    </row>
    <row r="108" spans="1:14" x14ac:dyDescent="0.2">
      <c r="A108" s="349"/>
      <c r="B108" s="402"/>
      <c r="C108" s="403">
        <v>1</v>
      </c>
      <c r="D108" s="404"/>
      <c r="E108" s="403">
        <v>4</v>
      </c>
      <c r="F108" s="403">
        <v>81.900000000000006</v>
      </c>
      <c r="G108" s="403">
        <f t="shared" si="7"/>
        <v>49</v>
      </c>
      <c r="H108" s="403">
        <f t="shared" si="8"/>
        <v>3000.4273504273528</v>
      </c>
      <c r="I108" s="403">
        <f t="shared" si="9"/>
        <v>20477.916666666682</v>
      </c>
      <c r="J108" s="403">
        <f t="shared" si="11"/>
        <v>245735.00000000017</v>
      </c>
      <c r="K108" s="403"/>
      <c r="L108" s="361">
        <f t="shared" si="12"/>
        <v>16380.000000000002</v>
      </c>
      <c r="M108" s="403"/>
      <c r="N108" s="361">
        <f t="shared" si="10"/>
        <v>18000</v>
      </c>
    </row>
    <row r="109" spans="1:14" x14ac:dyDescent="0.2">
      <c r="A109" s="349"/>
      <c r="B109" s="402"/>
      <c r="C109" s="403">
        <v>1</v>
      </c>
      <c r="D109" s="404"/>
      <c r="E109" s="403">
        <v>2</v>
      </c>
      <c r="F109" s="403">
        <v>39</v>
      </c>
      <c r="G109" s="403">
        <f t="shared" si="7"/>
        <v>40</v>
      </c>
      <c r="H109" s="403">
        <f t="shared" si="8"/>
        <v>3802.6806526806563</v>
      </c>
      <c r="I109" s="403">
        <f t="shared" si="9"/>
        <v>12358.712121212133</v>
      </c>
      <c r="J109" s="403">
        <f t="shared" si="11"/>
        <v>148304.54545454559</v>
      </c>
      <c r="K109" s="403"/>
      <c r="L109" s="361">
        <f t="shared" si="12"/>
        <v>7800</v>
      </c>
      <c r="M109" s="403"/>
      <c r="N109" s="361">
        <f t="shared" si="10"/>
        <v>18000</v>
      </c>
    </row>
    <row r="110" spans="1:14" x14ac:dyDescent="0.2">
      <c r="A110" s="349"/>
      <c r="B110" s="402"/>
      <c r="C110" s="403">
        <v>1</v>
      </c>
      <c r="D110" s="404"/>
      <c r="E110" s="403">
        <v>2</v>
      </c>
      <c r="F110" s="403">
        <v>39.299999999999997</v>
      </c>
      <c r="G110" s="403">
        <f t="shared" si="7"/>
        <v>40</v>
      </c>
      <c r="H110" s="403">
        <f t="shared" si="8"/>
        <v>3787.9828822576951</v>
      </c>
      <c r="I110" s="403">
        <f t="shared" si="9"/>
        <v>12405.643939393951</v>
      </c>
      <c r="J110" s="403">
        <f t="shared" si="11"/>
        <v>148867.72727272741</v>
      </c>
      <c r="K110" s="403"/>
      <c r="L110" s="361">
        <f t="shared" si="12"/>
        <v>7859.9999999999991</v>
      </c>
      <c r="M110" s="403"/>
      <c r="N110" s="361">
        <f t="shared" si="10"/>
        <v>18000</v>
      </c>
    </row>
    <row r="111" spans="1:14" x14ac:dyDescent="0.2">
      <c r="A111" s="349"/>
      <c r="B111" s="402"/>
      <c r="C111" s="403">
        <v>1</v>
      </c>
      <c r="D111" s="404"/>
      <c r="E111" s="403">
        <v>2</v>
      </c>
      <c r="F111" s="403">
        <v>39.299999999999997</v>
      </c>
      <c r="G111" s="403">
        <f t="shared" si="7"/>
        <v>40</v>
      </c>
      <c r="H111" s="403">
        <f t="shared" si="8"/>
        <v>3787.9828822576951</v>
      </c>
      <c r="I111" s="403">
        <f t="shared" si="9"/>
        <v>12405.643939393951</v>
      </c>
      <c r="J111" s="403">
        <f t="shared" si="11"/>
        <v>148867.72727272741</v>
      </c>
      <c r="K111" s="403"/>
      <c r="L111" s="361">
        <f t="shared" si="12"/>
        <v>7859.9999999999991</v>
      </c>
      <c r="M111" s="403"/>
      <c r="N111" s="361">
        <f t="shared" si="10"/>
        <v>18000</v>
      </c>
    </row>
    <row r="112" spans="1:14" x14ac:dyDescent="0.2">
      <c r="A112" s="349"/>
      <c r="B112" s="402"/>
      <c r="C112" s="403">
        <v>1</v>
      </c>
      <c r="D112" s="404"/>
      <c r="E112" s="403">
        <v>2</v>
      </c>
      <c r="F112" s="403">
        <v>39.299999999999997</v>
      </c>
      <c r="G112" s="403">
        <f t="shared" si="7"/>
        <v>40</v>
      </c>
      <c r="H112" s="403">
        <f t="shared" si="8"/>
        <v>3787.9828822576951</v>
      </c>
      <c r="I112" s="403">
        <f t="shared" si="9"/>
        <v>12405.643939393951</v>
      </c>
      <c r="J112" s="403">
        <f t="shared" si="11"/>
        <v>148867.72727272741</v>
      </c>
      <c r="K112" s="403"/>
      <c r="L112" s="361">
        <f t="shared" si="12"/>
        <v>7859.9999999999991</v>
      </c>
      <c r="M112" s="403"/>
      <c r="N112" s="361">
        <f t="shared" si="10"/>
        <v>18000</v>
      </c>
    </row>
    <row r="113" spans="1:14" x14ac:dyDescent="0.2">
      <c r="A113" s="349"/>
      <c r="B113" s="402"/>
      <c r="C113" s="403">
        <v>1</v>
      </c>
      <c r="D113" s="404"/>
      <c r="E113" s="403">
        <v>2</v>
      </c>
      <c r="F113" s="403">
        <v>41.4</v>
      </c>
      <c r="G113" s="403">
        <f t="shared" si="7"/>
        <v>40</v>
      </c>
      <c r="H113" s="403">
        <f t="shared" si="8"/>
        <v>3691.0628019323708</v>
      </c>
      <c r="I113" s="403">
        <f t="shared" si="9"/>
        <v>12734.166666666679</v>
      </c>
      <c r="J113" s="403">
        <f t="shared" si="11"/>
        <v>152810.00000000015</v>
      </c>
      <c r="K113" s="403"/>
      <c r="L113" s="361">
        <f t="shared" si="12"/>
        <v>8280</v>
      </c>
      <c r="M113" s="403"/>
      <c r="N113" s="361">
        <f t="shared" si="10"/>
        <v>18000</v>
      </c>
    </row>
    <row r="114" spans="1:14" x14ac:dyDescent="0.2">
      <c r="A114" s="349"/>
      <c r="B114" s="402"/>
      <c r="C114" s="403">
        <v>1</v>
      </c>
      <c r="D114" s="404"/>
      <c r="E114" s="403">
        <v>2</v>
      </c>
      <c r="F114" s="403">
        <v>45</v>
      </c>
      <c r="G114" s="403">
        <f t="shared" si="7"/>
        <v>40</v>
      </c>
      <c r="H114" s="403">
        <f t="shared" si="8"/>
        <v>3545.9595959595995</v>
      </c>
      <c r="I114" s="403">
        <f t="shared" si="9"/>
        <v>13297.348484848497</v>
      </c>
      <c r="J114" s="403">
        <f t="shared" si="11"/>
        <v>159568.18181818197</v>
      </c>
      <c r="K114" s="403"/>
      <c r="L114" s="361">
        <f t="shared" si="12"/>
        <v>9000</v>
      </c>
      <c r="M114" s="403"/>
      <c r="N114" s="361">
        <f t="shared" si="10"/>
        <v>18000</v>
      </c>
    </row>
    <row r="115" spans="1:14" x14ac:dyDescent="0.2">
      <c r="A115" s="349"/>
      <c r="B115" s="402"/>
      <c r="C115" s="403">
        <v>1</v>
      </c>
      <c r="D115" s="404"/>
      <c r="E115" s="403">
        <v>4</v>
      </c>
      <c r="F115" s="403">
        <v>81.900000000000006</v>
      </c>
      <c r="G115" s="403">
        <f t="shared" si="7"/>
        <v>49</v>
      </c>
      <c r="H115" s="403">
        <f t="shared" si="8"/>
        <v>3000.4273504273528</v>
      </c>
      <c r="I115" s="403">
        <f t="shared" si="9"/>
        <v>20477.916666666682</v>
      </c>
      <c r="J115" s="403">
        <f t="shared" si="11"/>
        <v>245735.00000000017</v>
      </c>
      <c r="K115" s="403"/>
      <c r="L115" s="361">
        <f t="shared" si="12"/>
        <v>16380.000000000002</v>
      </c>
      <c r="M115" s="403"/>
      <c r="N115" s="361">
        <f t="shared" si="10"/>
        <v>18000</v>
      </c>
    </row>
    <row r="116" spans="1:14" x14ac:dyDescent="0.2">
      <c r="A116" s="349"/>
      <c r="B116" s="402"/>
      <c r="C116" s="403">
        <v>1</v>
      </c>
      <c r="D116" s="404"/>
      <c r="E116" s="403">
        <v>2</v>
      </c>
      <c r="F116" s="403">
        <v>39</v>
      </c>
      <c r="G116" s="403">
        <f t="shared" si="7"/>
        <v>40</v>
      </c>
      <c r="H116" s="403">
        <f t="shared" si="8"/>
        <v>3802.6806526806563</v>
      </c>
      <c r="I116" s="403">
        <f t="shared" si="9"/>
        <v>12358.712121212133</v>
      </c>
      <c r="J116" s="403">
        <f t="shared" si="11"/>
        <v>148304.54545454559</v>
      </c>
      <c r="K116" s="403"/>
      <c r="L116" s="361">
        <f t="shared" si="12"/>
        <v>7800</v>
      </c>
      <c r="M116" s="403"/>
      <c r="N116" s="361">
        <f t="shared" si="10"/>
        <v>18000</v>
      </c>
    </row>
    <row r="117" spans="1:14" ht="11.25" customHeight="1" x14ac:dyDescent="0.2">
      <c r="B117" s="402"/>
      <c r="C117" s="403">
        <v>1</v>
      </c>
      <c r="D117" s="404"/>
      <c r="E117" s="403">
        <v>4</v>
      </c>
      <c r="F117" s="403">
        <v>81.900000000000006</v>
      </c>
      <c r="G117" s="403">
        <f t="shared" si="7"/>
        <v>49</v>
      </c>
      <c r="H117" s="403">
        <f t="shared" si="8"/>
        <v>3000.4273504273528</v>
      </c>
      <c r="I117" s="403">
        <f t="shared" si="9"/>
        <v>20477.916666666682</v>
      </c>
      <c r="J117" s="403">
        <f t="shared" si="11"/>
        <v>245735.00000000017</v>
      </c>
      <c r="K117" s="403"/>
      <c r="L117" s="361">
        <f t="shared" si="12"/>
        <v>16380.000000000002</v>
      </c>
      <c r="M117" s="403"/>
      <c r="N117" s="361">
        <f t="shared" si="10"/>
        <v>18000</v>
      </c>
    </row>
    <row r="118" spans="1:14" ht="11.25" customHeight="1" x14ac:dyDescent="0.2">
      <c r="B118" s="402"/>
      <c r="C118" s="403">
        <v>1</v>
      </c>
      <c r="D118" s="404"/>
      <c r="E118" s="403">
        <v>1</v>
      </c>
      <c r="F118" s="403">
        <v>25</v>
      </c>
      <c r="G118" s="403">
        <f t="shared" si="7"/>
        <v>34</v>
      </c>
      <c r="H118" s="403">
        <f t="shared" si="8"/>
        <v>4430.3636363636397</v>
      </c>
      <c r="I118" s="403">
        <f t="shared" si="9"/>
        <v>9229.9242424242493</v>
      </c>
      <c r="J118" s="403">
        <f t="shared" si="11"/>
        <v>110759.090909091</v>
      </c>
      <c r="K118" s="403"/>
      <c r="L118" s="361">
        <f t="shared" si="12"/>
        <v>5000</v>
      </c>
      <c r="M118" s="403"/>
      <c r="N118" s="361">
        <f t="shared" si="10"/>
        <v>18000</v>
      </c>
    </row>
    <row r="119" spans="1:14" ht="11.25" customHeight="1" x14ac:dyDescent="0.2">
      <c r="B119" s="402"/>
      <c r="C119" s="403">
        <v>1</v>
      </c>
      <c r="D119" s="404"/>
      <c r="E119" s="403">
        <v>2</v>
      </c>
      <c r="F119" s="403">
        <v>39.4</v>
      </c>
      <c r="G119" s="403">
        <f t="shared" si="7"/>
        <v>40</v>
      </c>
      <c r="H119" s="403">
        <f t="shared" si="8"/>
        <v>3783.1333640978351</v>
      </c>
      <c r="I119" s="403">
        <f t="shared" si="9"/>
        <v>12421.287878787893</v>
      </c>
      <c r="J119" s="403">
        <f t="shared" si="11"/>
        <v>149055.4545454547</v>
      </c>
      <c r="K119" s="403"/>
      <c r="L119" s="361">
        <f t="shared" si="12"/>
        <v>7880</v>
      </c>
      <c r="M119" s="403"/>
      <c r="N119" s="361">
        <f t="shared" si="10"/>
        <v>18000</v>
      </c>
    </row>
    <row r="120" spans="1:14" ht="11.25" customHeight="1" x14ac:dyDescent="0.2">
      <c r="B120" s="402"/>
      <c r="C120" s="403">
        <v>1</v>
      </c>
      <c r="D120" s="404"/>
      <c r="E120" s="403">
        <v>3</v>
      </c>
      <c r="F120" s="403">
        <v>63.9</v>
      </c>
      <c r="G120" s="403">
        <f t="shared" si="7"/>
        <v>44</v>
      </c>
      <c r="H120" s="403">
        <f t="shared" si="8"/>
        <v>3169.91748470622</v>
      </c>
      <c r="I120" s="403">
        <f t="shared" si="9"/>
        <v>16879.810606060619</v>
      </c>
      <c r="J120" s="403">
        <f t="shared" si="11"/>
        <v>202557.72727272741</v>
      </c>
      <c r="K120" s="403"/>
      <c r="L120" s="361">
        <f t="shared" si="12"/>
        <v>12780</v>
      </c>
      <c r="M120" s="403"/>
      <c r="N120" s="361">
        <f t="shared" si="10"/>
        <v>18000</v>
      </c>
    </row>
    <row r="121" spans="1:14" ht="11.25" customHeight="1" x14ac:dyDescent="0.2">
      <c r="B121" s="402"/>
      <c r="C121" s="403">
        <v>1</v>
      </c>
      <c r="D121" s="404"/>
      <c r="E121" s="403">
        <v>2</v>
      </c>
      <c r="F121" s="403">
        <v>32.9</v>
      </c>
      <c r="G121" s="403">
        <f t="shared" si="7"/>
        <v>40</v>
      </c>
      <c r="H121" s="403">
        <f t="shared" si="8"/>
        <v>4159.6711798839506</v>
      </c>
      <c r="I121" s="403">
        <f t="shared" si="9"/>
        <v>11404.431818181831</v>
      </c>
      <c r="J121" s="403">
        <f t="shared" si="11"/>
        <v>136853.18181818197</v>
      </c>
      <c r="K121" s="403"/>
      <c r="L121" s="361">
        <f t="shared" si="12"/>
        <v>6580</v>
      </c>
      <c r="M121" s="403"/>
      <c r="N121" s="361">
        <f t="shared" si="10"/>
        <v>18000</v>
      </c>
    </row>
    <row r="122" spans="1:14" ht="11.25" customHeight="1" x14ac:dyDescent="0.2">
      <c r="B122" s="402"/>
      <c r="C122" s="403">
        <v>1</v>
      </c>
      <c r="D122" s="404"/>
      <c r="E122" s="403">
        <v>2</v>
      </c>
      <c r="F122" s="403">
        <v>44.3</v>
      </c>
      <c r="G122" s="403">
        <f t="shared" si="7"/>
        <v>40</v>
      </c>
      <c r="H122" s="403">
        <f t="shared" si="8"/>
        <v>3572.3271085573606</v>
      </c>
      <c r="I122" s="403">
        <f t="shared" si="9"/>
        <v>13187.840909090921</v>
      </c>
      <c r="J122" s="403">
        <f t="shared" si="11"/>
        <v>158254.09090909106</v>
      </c>
      <c r="K122" s="403"/>
      <c r="L122" s="361">
        <f t="shared" si="12"/>
        <v>8860</v>
      </c>
      <c r="M122" s="403"/>
      <c r="N122" s="361">
        <f t="shared" si="10"/>
        <v>18000</v>
      </c>
    </row>
    <row r="123" spans="1:14" ht="11.25" customHeight="1" x14ac:dyDescent="0.2">
      <c r="B123" s="402"/>
      <c r="C123" s="403">
        <v>1</v>
      </c>
      <c r="D123" s="404"/>
      <c r="E123" s="403">
        <v>3</v>
      </c>
      <c r="F123" s="403">
        <v>66.900000000000006</v>
      </c>
      <c r="G123" s="403">
        <f t="shared" si="7"/>
        <v>44</v>
      </c>
      <c r="H123" s="403">
        <f t="shared" si="8"/>
        <v>3111.9513520858836</v>
      </c>
      <c r="I123" s="403">
        <f t="shared" si="9"/>
        <v>17349.128787878803</v>
      </c>
      <c r="J123" s="403">
        <f t="shared" si="11"/>
        <v>208189.54545454565</v>
      </c>
      <c r="K123" s="403"/>
      <c r="L123" s="361">
        <f t="shared" si="12"/>
        <v>13380.000000000002</v>
      </c>
      <c r="M123" s="403"/>
      <c r="N123" s="361">
        <f t="shared" si="10"/>
        <v>18000</v>
      </c>
    </row>
    <row r="124" spans="1:14" ht="11.25" customHeight="1" x14ac:dyDescent="0.2">
      <c r="B124" s="402"/>
      <c r="C124" s="403">
        <v>1</v>
      </c>
      <c r="D124" s="404"/>
      <c r="E124" s="403">
        <v>2</v>
      </c>
      <c r="F124" s="403">
        <v>32.9</v>
      </c>
      <c r="G124" s="403">
        <f t="shared" si="7"/>
        <v>40</v>
      </c>
      <c r="H124" s="403">
        <f t="shared" si="8"/>
        <v>4159.6711798839506</v>
      </c>
      <c r="I124" s="403">
        <f t="shared" si="9"/>
        <v>11404.431818181831</v>
      </c>
      <c r="J124" s="403">
        <f t="shared" si="11"/>
        <v>136853.18181818197</v>
      </c>
      <c r="K124" s="403"/>
      <c r="L124" s="361">
        <f t="shared" si="12"/>
        <v>6580</v>
      </c>
      <c r="M124" s="403"/>
      <c r="N124" s="361">
        <f t="shared" si="10"/>
        <v>18000</v>
      </c>
    </row>
    <row r="125" spans="1:14" ht="11.25" customHeight="1" x14ac:dyDescent="0.2">
      <c r="B125" s="402"/>
      <c r="C125" s="403">
        <v>1</v>
      </c>
      <c r="D125" s="404"/>
      <c r="E125" s="403">
        <v>2</v>
      </c>
      <c r="F125" s="403">
        <v>44.3</v>
      </c>
      <c r="G125" s="403">
        <f t="shared" si="7"/>
        <v>40</v>
      </c>
      <c r="H125" s="403">
        <f t="shared" si="8"/>
        <v>3572.3271085573606</v>
      </c>
      <c r="I125" s="403">
        <f t="shared" si="9"/>
        <v>13187.840909090921</v>
      </c>
      <c r="J125" s="403">
        <f t="shared" si="11"/>
        <v>158254.09090909106</v>
      </c>
      <c r="K125" s="403"/>
      <c r="L125" s="361">
        <f t="shared" si="12"/>
        <v>8860</v>
      </c>
      <c r="M125" s="403"/>
      <c r="N125" s="361">
        <f t="shared" ref="N125:N161" si="13">$H$6*12</f>
        <v>18000</v>
      </c>
    </row>
    <row r="126" spans="1:14" ht="11.25" customHeight="1" x14ac:dyDescent="0.2">
      <c r="B126" s="402"/>
      <c r="C126" s="403">
        <v>1</v>
      </c>
      <c r="D126" s="404"/>
      <c r="E126" s="403">
        <v>3</v>
      </c>
      <c r="F126" s="403">
        <v>66.900000000000006</v>
      </c>
      <c r="G126" s="403">
        <f t="shared" si="7"/>
        <v>44</v>
      </c>
      <c r="H126" s="403">
        <f t="shared" si="8"/>
        <v>3111.9513520858836</v>
      </c>
      <c r="I126" s="403">
        <f t="shared" si="9"/>
        <v>17349.128787878803</v>
      </c>
      <c r="J126" s="403">
        <f t="shared" si="11"/>
        <v>208189.54545454565</v>
      </c>
      <c r="K126" s="403"/>
      <c r="L126" s="361">
        <f t="shared" si="12"/>
        <v>13380.000000000002</v>
      </c>
      <c r="M126" s="403"/>
      <c r="N126" s="361">
        <f t="shared" si="13"/>
        <v>18000</v>
      </c>
    </row>
    <row r="127" spans="1:14" ht="11.25" customHeight="1" x14ac:dyDescent="0.2">
      <c r="B127" s="402"/>
      <c r="C127" s="403">
        <v>1</v>
      </c>
      <c r="D127" s="404"/>
      <c r="E127" s="403">
        <v>2</v>
      </c>
      <c r="F127" s="403">
        <v>32.9</v>
      </c>
      <c r="G127" s="403">
        <f t="shared" si="7"/>
        <v>40</v>
      </c>
      <c r="H127" s="403">
        <f t="shared" si="8"/>
        <v>4159.6711798839506</v>
      </c>
      <c r="I127" s="403">
        <f t="shared" si="9"/>
        <v>11404.431818181831</v>
      </c>
      <c r="J127" s="403">
        <f t="shared" si="11"/>
        <v>136853.18181818197</v>
      </c>
      <c r="K127" s="403"/>
      <c r="L127" s="361">
        <f t="shared" si="12"/>
        <v>6580</v>
      </c>
      <c r="M127" s="403"/>
      <c r="N127" s="361">
        <f t="shared" si="13"/>
        <v>18000</v>
      </c>
    </row>
    <row r="128" spans="1:14" ht="11.25" customHeight="1" x14ac:dyDescent="0.2">
      <c r="B128" s="402"/>
      <c r="C128" s="403">
        <v>1</v>
      </c>
      <c r="D128" s="404"/>
      <c r="E128" s="403">
        <v>2</v>
      </c>
      <c r="F128" s="403">
        <v>44.3</v>
      </c>
      <c r="G128" s="403">
        <f t="shared" si="7"/>
        <v>40</v>
      </c>
      <c r="H128" s="403">
        <f t="shared" si="8"/>
        <v>3572.3271085573606</v>
      </c>
      <c r="I128" s="403">
        <f t="shared" si="9"/>
        <v>13187.840909090921</v>
      </c>
      <c r="J128" s="403">
        <f t="shared" si="11"/>
        <v>158254.09090909106</v>
      </c>
      <c r="K128" s="403"/>
      <c r="L128" s="361">
        <f t="shared" si="12"/>
        <v>8860</v>
      </c>
      <c r="M128" s="403"/>
      <c r="N128" s="361">
        <f t="shared" si="13"/>
        <v>18000</v>
      </c>
    </row>
    <row r="129" spans="2:14" ht="11.25" customHeight="1" x14ac:dyDescent="0.2">
      <c r="B129" s="402"/>
      <c r="C129" s="403">
        <v>1</v>
      </c>
      <c r="D129" s="404"/>
      <c r="E129" s="403">
        <v>3</v>
      </c>
      <c r="F129" s="403">
        <v>66.900000000000006</v>
      </c>
      <c r="G129" s="403">
        <f t="shared" si="7"/>
        <v>44</v>
      </c>
      <c r="H129" s="403">
        <f t="shared" si="8"/>
        <v>3111.9513520858836</v>
      </c>
      <c r="I129" s="403">
        <f t="shared" si="9"/>
        <v>17349.128787878803</v>
      </c>
      <c r="J129" s="403">
        <f t="shared" si="11"/>
        <v>208189.54545454565</v>
      </c>
      <c r="K129" s="403"/>
      <c r="L129" s="361">
        <f t="shared" si="12"/>
        <v>13380.000000000002</v>
      </c>
      <c r="M129" s="403"/>
      <c r="N129" s="361">
        <f t="shared" si="13"/>
        <v>18000</v>
      </c>
    </row>
    <row r="130" spans="2:14" ht="11.25" customHeight="1" x14ac:dyDescent="0.2">
      <c r="B130" s="402"/>
      <c r="C130" s="403">
        <v>1</v>
      </c>
      <c r="D130" s="404"/>
      <c r="E130" s="403">
        <v>2</v>
      </c>
      <c r="F130" s="403">
        <v>32.9</v>
      </c>
      <c r="G130" s="403">
        <f t="shared" si="7"/>
        <v>40</v>
      </c>
      <c r="H130" s="403">
        <f t="shared" si="8"/>
        <v>4159.6711798839506</v>
      </c>
      <c r="I130" s="403">
        <f t="shared" si="9"/>
        <v>11404.431818181831</v>
      </c>
      <c r="J130" s="403">
        <f t="shared" si="11"/>
        <v>136853.18181818197</v>
      </c>
      <c r="K130" s="403"/>
      <c r="L130" s="361">
        <f t="shared" si="12"/>
        <v>6580</v>
      </c>
      <c r="M130" s="403"/>
      <c r="N130" s="361">
        <f t="shared" si="13"/>
        <v>18000</v>
      </c>
    </row>
    <row r="131" spans="2:14" x14ac:dyDescent="0.2">
      <c r="B131" s="402"/>
      <c r="C131" s="403">
        <v>1</v>
      </c>
      <c r="D131" s="404"/>
      <c r="E131" s="403">
        <v>2</v>
      </c>
      <c r="F131" s="403">
        <v>44.3</v>
      </c>
      <c r="G131" s="403">
        <f t="shared" si="7"/>
        <v>40</v>
      </c>
      <c r="H131" s="403">
        <f t="shared" si="8"/>
        <v>3572.3271085573606</v>
      </c>
      <c r="I131" s="403">
        <f t="shared" si="9"/>
        <v>13187.840909090921</v>
      </c>
      <c r="J131" s="403">
        <f t="shared" si="11"/>
        <v>158254.09090909106</v>
      </c>
      <c r="K131" s="403"/>
      <c r="L131" s="361">
        <f t="shared" si="12"/>
        <v>8860</v>
      </c>
      <c r="M131" s="403"/>
      <c r="N131" s="361">
        <f t="shared" si="13"/>
        <v>18000</v>
      </c>
    </row>
    <row r="132" spans="2:14" x14ac:dyDescent="0.2">
      <c r="B132" s="402"/>
      <c r="C132" s="403">
        <v>1</v>
      </c>
      <c r="D132" s="404"/>
      <c r="E132" s="403">
        <v>3</v>
      </c>
      <c r="F132" s="403">
        <v>66.900000000000006</v>
      </c>
      <c r="G132" s="403">
        <f t="shared" si="7"/>
        <v>44</v>
      </c>
      <c r="H132" s="403">
        <f t="shared" si="8"/>
        <v>3111.9513520858836</v>
      </c>
      <c r="I132" s="403">
        <f t="shared" si="9"/>
        <v>17349.128787878803</v>
      </c>
      <c r="J132" s="403">
        <f t="shared" si="11"/>
        <v>208189.54545454565</v>
      </c>
      <c r="K132" s="403"/>
      <c r="L132" s="361">
        <f t="shared" si="12"/>
        <v>13380.000000000002</v>
      </c>
      <c r="M132" s="403"/>
      <c r="N132" s="361">
        <f t="shared" si="13"/>
        <v>18000</v>
      </c>
    </row>
    <row r="133" spans="2:14" x14ac:dyDescent="0.2">
      <c r="B133" s="402"/>
      <c r="C133" s="403">
        <v>1</v>
      </c>
      <c r="D133" s="404"/>
      <c r="E133" s="403">
        <v>2</v>
      </c>
      <c r="F133" s="403">
        <v>32.9</v>
      </c>
      <c r="G133" s="403">
        <f t="shared" si="7"/>
        <v>40</v>
      </c>
      <c r="H133" s="403">
        <f t="shared" si="8"/>
        <v>4159.6711798839506</v>
      </c>
      <c r="I133" s="403">
        <f t="shared" si="9"/>
        <v>11404.431818181831</v>
      </c>
      <c r="J133" s="403">
        <f t="shared" si="11"/>
        <v>136853.18181818197</v>
      </c>
      <c r="K133" s="403"/>
      <c r="L133" s="361">
        <f t="shared" si="12"/>
        <v>6580</v>
      </c>
      <c r="M133" s="403"/>
      <c r="N133" s="361">
        <f t="shared" si="13"/>
        <v>18000</v>
      </c>
    </row>
    <row r="134" spans="2:14" x14ac:dyDescent="0.2">
      <c r="B134" s="402"/>
      <c r="C134" s="403">
        <v>1</v>
      </c>
      <c r="D134" s="404"/>
      <c r="E134" s="403">
        <v>2</v>
      </c>
      <c r="F134" s="403">
        <v>44.3</v>
      </c>
      <c r="G134" s="403">
        <f t="shared" si="7"/>
        <v>40</v>
      </c>
      <c r="H134" s="403">
        <f t="shared" si="8"/>
        <v>3572.3271085573606</v>
      </c>
      <c r="I134" s="403">
        <f t="shared" si="9"/>
        <v>13187.840909090921</v>
      </c>
      <c r="J134" s="403">
        <f t="shared" si="11"/>
        <v>158254.09090909106</v>
      </c>
      <c r="K134" s="403"/>
      <c r="L134" s="361">
        <f t="shared" si="12"/>
        <v>8860</v>
      </c>
      <c r="M134" s="403"/>
      <c r="N134" s="361">
        <f t="shared" si="13"/>
        <v>18000</v>
      </c>
    </row>
    <row r="135" spans="2:14" x14ac:dyDescent="0.2">
      <c r="B135" s="402"/>
      <c r="C135" s="403">
        <v>1</v>
      </c>
      <c r="D135" s="404"/>
      <c r="E135" s="403">
        <v>3</v>
      </c>
      <c r="F135" s="403">
        <v>66.900000000000006</v>
      </c>
      <c r="G135" s="403">
        <f t="shared" si="7"/>
        <v>44</v>
      </c>
      <c r="H135" s="403">
        <f t="shared" si="8"/>
        <v>3111.9513520858836</v>
      </c>
      <c r="I135" s="403">
        <f t="shared" si="9"/>
        <v>17349.128787878803</v>
      </c>
      <c r="J135" s="403">
        <f t="shared" si="11"/>
        <v>208189.54545454565</v>
      </c>
      <c r="K135" s="403"/>
      <c r="L135" s="361">
        <f t="shared" si="12"/>
        <v>13380.000000000002</v>
      </c>
      <c r="M135" s="403"/>
      <c r="N135" s="361">
        <f t="shared" si="13"/>
        <v>18000</v>
      </c>
    </row>
    <row r="136" spans="2:14" x14ac:dyDescent="0.2">
      <c r="B136" s="402"/>
      <c r="C136" s="403">
        <v>1</v>
      </c>
      <c r="D136" s="404"/>
      <c r="E136" s="403">
        <v>2</v>
      </c>
      <c r="F136" s="403">
        <v>32.9</v>
      </c>
      <c r="G136" s="403">
        <f t="shared" si="7"/>
        <v>40</v>
      </c>
      <c r="H136" s="403">
        <f t="shared" si="8"/>
        <v>4159.6711798839506</v>
      </c>
      <c r="I136" s="403">
        <f t="shared" si="9"/>
        <v>11404.431818181831</v>
      </c>
      <c r="J136" s="403">
        <f t="shared" si="11"/>
        <v>136853.18181818197</v>
      </c>
      <c r="K136" s="403"/>
      <c r="L136" s="361">
        <f t="shared" si="12"/>
        <v>6580</v>
      </c>
      <c r="M136" s="403"/>
      <c r="N136" s="361">
        <f t="shared" si="13"/>
        <v>18000</v>
      </c>
    </row>
    <row r="137" spans="2:14" x14ac:dyDescent="0.2">
      <c r="B137" s="402"/>
      <c r="C137" s="403">
        <v>1</v>
      </c>
      <c r="D137" s="404"/>
      <c r="E137" s="403">
        <v>2</v>
      </c>
      <c r="F137" s="403">
        <v>44.3</v>
      </c>
      <c r="G137" s="403">
        <f t="shared" si="7"/>
        <v>40</v>
      </c>
      <c r="H137" s="403">
        <f t="shared" si="8"/>
        <v>3572.3271085573606</v>
      </c>
      <c r="I137" s="403">
        <f t="shared" si="9"/>
        <v>13187.840909090921</v>
      </c>
      <c r="J137" s="403">
        <f t="shared" si="11"/>
        <v>158254.09090909106</v>
      </c>
      <c r="K137" s="403"/>
      <c r="L137" s="361">
        <f t="shared" si="12"/>
        <v>8860</v>
      </c>
      <c r="M137" s="403"/>
      <c r="N137" s="361">
        <f t="shared" si="13"/>
        <v>18000</v>
      </c>
    </row>
    <row r="138" spans="2:14" x14ac:dyDescent="0.2">
      <c r="B138" s="402"/>
      <c r="C138" s="403">
        <v>1</v>
      </c>
      <c r="D138" s="404"/>
      <c r="E138" s="403">
        <v>3</v>
      </c>
      <c r="F138" s="403">
        <v>66.900000000000006</v>
      </c>
      <c r="G138" s="403">
        <f t="shared" si="7"/>
        <v>44</v>
      </c>
      <c r="H138" s="403">
        <f t="shared" si="8"/>
        <v>3111.9513520858836</v>
      </c>
      <c r="I138" s="403">
        <f t="shared" si="9"/>
        <v>17349.128787878803</v>
      </c>
      <c r="J138" s="403">
        <f t="shared" si="11"/>
        <v>208189.54545454565</v>
      </c>
      <c r="K138" s="403"/>
      <c r="L138" s="361">
        <f t="shared" si="12"/>
        <v>13380.000000000002</v>
      </c>
      <c r="M138" s="403"/>
      <c r="N138" s="361">
        <f t="shared" si="13"/>
        <v>18000</v>
      </c>
    </row>
    <row r="139" spans="2:14" x14ac:dyDescent="0.2">
      <c r="B139" s="402"/>
      <c r="C139" s="403">
        <v>1</v>
      </c>
      <c r="D139" s="404"/>
      <c r="E139" s="403">
        <v>2</v>
      </c>
      <c r="F139" s="403">
        <v>32.9</v>
      </c>
      <c r="G139" s="403">
        <f t="shared" si="7"/>
        <v>40</v>
      </c>
      <c r="H139" s="403">
        <f t="shared" si="8"/>
        <v>4159.6711798839506</v>
      </c>
      <c r="I139" s="403">
        <f t="shared" si="9"/>
        <v>11404.431818181831</v>
      </c>
      <c r="J139" s="403">
        <f t="shared" si="11"/>
        <v>136853.18181818197</v>
      </c>
      <c r="K139" s="403"/>
      <c r="L139" s="361">
        <f t="shared" si="12"/>
        <v>6580</v>
      </c>
      <c r="M139" s="403"/>
      <c r="N139" s="361">
        <f t="shared" si="13"/>
        <v>18000</v>
      </c>
    </row>
    <row r="140" spans="2:14" x14ac:dyDescent="0.2">
      <c r="B140" s="402"/>
      <c r="C140" s="403">
        <v>1</v>
      </c>
      <c r="D140" s="404"/>
      <c r="E140" s="403">
        <v>2</v>
      </c>
      <c r="F140" s="403">
        <v>44.3</v>
      </c>
      <c r="G140" s="403">
        <f t="shared" si="7"/>
        <v>40</v>
      </c>
      <c r="H140" s="403">
        <f t="shared" si="8"/>
        <v>3572.3271085573606</v>
      </c>
      <c r="I140" s="403">
        <f t="shared" si="9"/>
        <v>13187.840909090921</v>
      </c>
      <c r="J140" s="403">
        <f t="shared" si="11"/>
        <v>158254.09090909106</v>
      </c>
      <c r="K140" s="403"/>
      <c r="L140" s="361">
        <f t="shared" si="12"/>
        <v>8860</v>
      </c>
      <c r="M140" s="403"/>
      <c r="N140" s="361">
        <f t="shared" si="13"/>
        <v>18000</v>
      </c>
    </row>
    <row r="141" spans="2:14" x14ac:dyDescent="0.2">
      <c r="B141" s="402"/>
      <c r="C141" s="403">
        <v>1</v>
      </c>
      <c r="D141" s="404"/>
      <c r="E141" s="403">
        <v>3</v>
      </c>
      <c r="F141" s="403">
        <v>66.099999999999994</v>
      </c>
      <c r="G141" s="403">
        <f t="shared" si="7"/>
        <v>44</v>
      </c>
      <c r="H141" s="403">
        <f t="shared" si="8"/>
        <v>3126.8945124467091</v>
      </c>
      <c r="I141" s="403">
        <f t="shared" si="9"/>
        <v>17223.977272727287</v>
      </c>
      <c r="J141" s="403">
        <f t="shared" si="11"/>
        <v>206687.72727272744</v>
      </c>
      <c r="K141" s="403"/>
      <c r="L141" s="361">
        <f t="shared" si="12"/>
        <v>13219.999999999998</v>
      </c>
      <c r="M141" s="403"/>
      <c r="N141" s="361">
        <f t="shared" si="13"/>
        <v>18000</v>
      </c>
    </row>
    <row r="142" spans="2:14" x14ac:dyDescent="0.2">
      <c r="B142" s="402"/>
      <c r="C142" s="403">
        <v>1</v>
      </c>
      <c r="D142" s="404"/>
      <c r="E142" s="403">
        <v>1</v>
      </c>
      <c r="F142" s="403">
        <v>25</v>
      </c>
      <c r="G142" s="403">
        <f t="shared" si="7"/>
        <v>34</v>
      </c>
      <c r="H142" s="403">
        <f t="shared" si="8"/>
        <v>4430.3636363636397</v>
      </c>
      <c r="I142" s="403">
        <f t="shared" si="9"/>
        <v>9229.9242424242493</v>
      </c>
      <c r="J142" s="403">
        <f t="shared" si="11"/>
        <v>110759.090909091</v>
      </c>
      <c r="K142" s="403"/>
      <c r="L142" s="361">
        <f t="shared" si="12"/>
        <v>5000</v>
      </c>
      <c r="M142" s="403"/>
      <c r="N142" s="361">
        <f t="shared" si="13"/>
        <v>18000</v>
      </c>
    </row>
    <row r="143" spans="2:14" x14ac:dyDescent="0.2">
      <c r="B143" s="402"/>
      <c r="C143" s="403">
        <v>1</v>
      </c>
      <c r="D143" s="404"/>
      <c r="E143" s="403">
        <v>2</v>
      </c>
      <c r="F143" s="403">
        <v>34.1</v>
      </c>
      <c r="G143" s="403">
        <f t="shared" si="7"/>
        <v>40</v>
      </c>
      <c r="H143" s="403">
        <f t="shared" si="8"/>
        <v>4079.3521727539355</v>
      </c>
      <c r="I143" s="403">
        <f t="shared" si="9"/>
        <v>11592.159090909101</v>
      </c>
      <c r="J143" s="403">
        <f t="shared" si="11"/>
        <v>139105.9090909092</v>
      </c>
      <c r="K143" s="403"/>
      <c r="L143" s="361">
        <f t="shared" si="12"/>
        <v>6820</v>
      </c>
      <c r="M143" s="403"/>
      <c r="N143" s="361">
        <f t="shared" si="13"/>
        <v>18000</v>
      </c>
    </row>
    <row r="144" spans="2:14" x14ac:dyDescent="0.2">
      <c r="B144" s="402"/>
      <c r="C144" s="403">
        <v>1</v>
      </c>
      <c r="D144" s="404"/>
      <c r="E144" s="403">
        <v>3</v>
      </c>
      <c r="F144" s="403">
        <v>63.9</v>
      </c>
      <c r="G144" s="403">
        <f t="shared" si="7"/>
        <v>44</v>
      </c>
      <c r="H144" s="403">
        <f t="shared" si="8"/>
        <v>3169.91748470622</v>
      </c>
      <c r="I144" s="403">
        <f t="shared" si="9"/>
        <v>16879.810606060619</v>
      </c>
      <c r="J144" s="403">
        <f t="shared" si="11"/>
        <v>202557.72727272741</v>
      </c>
      <c r="K144" s="403"/>
      <c r="L144" s="361">
        <f t="shared" si="12"/>
        <v>12780</v>
      </c>
      <c r="M144" s="403"/>
      <c r="N144" s="361">
        <f t="shared" si="13"/>
        <v>18000</v>
      </c>
    </row>
    <row r="145" spans="2:14" x14ac:dyDescent="0.2">
      <c r="B145" s="402"/>
      <c r="C145" s="403">
        <v>1</v>
      </c>
      <c r="D145" s="404"/>
      <c r="E145" s="403">
        <v>2</v>
      </c>
      <c r="F145" s="403">
        <v>32.9</v>
      </c>
      <c r="G145" s="403">
        <f t="shared" si="7"/>
        <v>40</v>
      </c>
      <c r="H145" s="403">
        <f t="shared" si="8"/>
        <v>4159.6711798839506</v>
      </c>
      <c r="I145" s="403">
        <f t="shared" si="9"/>
        <v>11404.431818181831</v>
      </c>
      <c r="J145" s="403">
        <f t="shared" si="11"/>
        <v>136853.18181818197</v>
      </c>
      <c r="K145" s="403"/>
      <c r="L145" s="361">
        <f t="shared" si="12"/>
        <v>6580</v>
      </c>
      <c r="M145" s="403"/>
      <c r="N145" s="361">
        <f t="shared" si="13"/>
        <v>18000</v>
      </c>
    </row>
    <row r="146" spans="2:14" x14ac:dyDescent="0.2">
      <c r="B146" s="402"/>
      <c r="C146" s="403">
        <v>1</v>
      </c>
      <c r="D146" s="404"/>
      <c r="E146" s="403">
        <v>2</v>
      </c>
      <c r="F146" s="403">
        <v>44.3</v>
      </c>
      <c r="G146" s="403">
        <f t="shared" si="7"/>
        <v>40</v>
      </c>
      <c r="H146" s="403">
        <f t="shared" si="8"/>
        <v>3572.3271085573606</v>
      </c>
      <c r="I146" s="403">
        <f t="shared" si="9"/>
        <v>13187.840909090921</v>
      </c>
      <c r="J146" s="403">
        <f t="shared" si="11"/>
        <v>158254.09090909106</v>
      </c>
      <c r="K146" s="403"/>
      <c r="L146" s="361">
        <f t="shared" si="12"/>
        <v>8860</v>
      </c>
      <c r="M146" s="403"/>
      <c r="N146" s="361">
        <f t="shared" si="13"/>
        <v>18000</v>
      </c>
    </row>
    <row r="147" spans="2:14" x14ac:dyDescent="0.2">
      <c r="B147" s="402"/>
      <c r="C147" s="403">
        <v>1</v>
      </c>
      <c r="D147" s="404"/>
      <c r="E147" s="403">
        <v>3</v>
      </c>
      <c r="F147" s="403">
        <v>66.900000000000006</v>
      </c>
      <c r="G147" s="403">
        <f t="shared" si="7"/>
        <v>44</v>
      </c>
      <c r="H147" s="403">
        <f t="shared" si="8"/>
        <v>3111.9513520858836</v>
      </c>
      <c r="I147" s="403">
        <f t="shared" si="9"/>
        <v>17349.128787878803</v>
      </c>
      <c r="J147" s="403">
        <f t="shared" si="11"/>
        <v>208189.54545454565</v>
      </c>
      <c r="K147" s="403"/>
      <c r="L147" s="361">
        <f t="shared" si="12"/>
        <v>13380.000000000002</v>
      </c>
      <c r="M147" s="403"/>
      <c r="N147" s="361">
        <f t="shared" si="13"/>
        <v>18000</v>
      </c>
    </row>
    <row r="148" spans="2:14" x14ac:dyDescent="0.2">
      <c r="B148" s="402"/>
      <c r="C148" s="403">
        <v>1</v>
      </c>
      <c r="D148" s="404"/>
      <c r="E148" s="403">
        <v>2</v>
      </c>
      <c r="F148" s="403">
        <v>32.9</v>
      </c>
      <c r="G148" s="403">
        <f t="shared" si="7"/>
        <v>40</v>
      </c>
      <c r="H148" s="403">
        <f t="shared" si="8"/>
        <v>4159.6711798839506</v>
      </c>
      <c r="I148" s="403">
        <f t="shared" si="9"/>
        <v>11404.431818181831</v>
      </c>
      <c r="J148" s="403">
        <f t="shared" si="11"/>
        <v>136853.18181818197</v>
      </c>
      <c r="K148" s="403"/>
      <c r="L148" s="361">
        <f t="shared" si="12"/>
        <v>6580</v>
      </c>
      <c r="M148" s="403"/>
      <c r="N148" s="361">
        <f t="shared" si="13"/>
        <v>18000</v>
      </c>
    </row>
    <row r="149" spans="2:14" x14ac:dyDescent="0.2">
      <c r="B149" s="402"/>
      <c r="C149" s="403">
        <v>1</v>
      </c>
      <c r="D149" s="404"/>
      <c r="E149" s="403">
        <v>2</v>
      </c>
      <c r="F149" s="403">
        <v>44.3</v>
      </c>
      <c r="G149" s="403">
        <f t="shared" si="7"/>
        <v>40</v>
      </c>
      <c r="H149" s="403">
        <f t="shared" si="8"/>
        <v>3572.3271085573606</v>
      </c>
      <c r="I149" s="403">
        <f t="shared" si="9"/>
        <v>13187.840909090921</v>
      </c>
      <c r="J149" s="403">
        <f t="shared" si="11"/>
        <v>158254.09090909106</v>
      </c>
      <c r="K149" s="403"/>
      <c r="L149" s="361">
        <f t="shared" si="12"/>
        <v>8860</v>
      </c>
      <c r="M149" s="403"/>
      <c r="N149" s="361">
        <f t="shared" si="13"/>
        <v>18000</v>
      </c>
    </row>
    <row r="150" spans="2:14" x14ac:dyDescent="0.2">
      <c r="B150" s="402"/>
      <c r="C150" s="403">
        <v>1</v>
      </c>
      <c r="D150" s="404"/>
      <c r="E150" s="403">
        <v>3</v>
      </c>
      <c r="F150" s="403">
        <v>66.900000000000006</v>
      </c>
      <c r="G150" s="403">
        <f t="shared" si="7"/>
        <v>44</v>
      </c>
      <c r="H150" s="403">
        <f t="shared" si="8"/>
        <v>3111.9513520858836</v>
      </c>
      <c r="I150" s="403">
        <f t="shared" si="9"/>
        <v>17349.128787878803</v>
      </c>
      <c r="J150" s="403">
        <f t="shared" si="11"/>
        <v>208189.54545454565</v>
      </c>
      <c r="K150" s="403"/>
      <c r="L150" s="361">
        <f t="shared" si="12"/>
        <v>13380.000000000002</v>
      </c>
      <c r="M150" s="403"/>
      <c r="N150" s="361">
        <f t="shared" si="13"/>
        <v>18000</v>
      </c>
    </row>
    <row r="151" spans="2:14" x14ac:dyDescent="0.2">
      <c r="B151" s="402"/>
      <c r="C151" s="403">
        <v>1</v>
      </c>
      <c r="D151" s="404"/>
      <c r="E151" s="403">
        <v>2</v>
      </c>
      <c r="F151" s="403">
        <v>32.9</v>
      </c>
      <c r="G151" s="403">
        <f t="shared" si="7"/>
        <v>40</v>
      </c>
      <c r="H151" s="403">
        <f t="shared" si="8"/>
        <v>4159.6711798839506</v>
      </c>
      <c r="I151" s="403">
        <f t="shared" si="9"/>
        <v>11404.431818181831</v>
      </c>
      <c r="J151" s="403">
        <f t="shared" si="11"/>
        <v>136853.18181818197</v>
      </c>
      <c r="K151" s="403"/>
      <c r="L151" s="361">
        <f t="shared" si="12"/>
        <v>6580</v>
      </c>
      <c r="M151" s="403"/>
      <c r="N151" s="361">
        <f t="shared" si="13"/>
        <v>18000</v>
      </c>
    </row>
    <row r="152" spans="2:14" x14ac:dyDescent="0.2">
      <c r="B152" s="402"/>
      <c r="C152" s="403">
        <v>1</v>
      </c>
      <c r="D152" s="404"/>
      <c r="E152" s="403">
        <v>2</v>
      </c>
      <c r="F152" s="403">
        <v>44.3</v>
      </c>
      <c r="G152" s="403">
        <f t="shared" si="7"/>
        <v>40</v>
      </c>
      <c r="H152" s="403">
        <f t="shared" si="8"/>
        <v>3572.3271085573606</v>
      </c>
      <c r="I152" s="403">
        <f t="shared" si="9"/>
        <v>13187.840909090921</v>
      </c>
      <c r="J152" s="403">
        <f t="shared" si="11"/>
        <v>158254.09090909106</v>
      </c>
      <c r="K152" s="403"/>
      <c r="L152" s="361">
        <f t="shared" si="12"/>
        <v>8860</v>
      </c>
      <c r="M152" s="403"/>
      <c r="N152" s="361">
        <f t="shared" si="13"/>
        <v>18000</v>
      </c>
    </row>
    <row r="153" spans="2:14" x14ac:dyDescent="0.2">
      <c r="B153" s="402"/>
      <c r="C153" s="403">
        <v>1</v>
      </c>
      <c r="D153" s="404"/>
      <c r="E153" s="403">
        <v>3</v>
      </c>
      <c r="F153" s="403">
        <v>66.900000000000006</v>
      </c>
      <c r="G153" s="403">
        <f t="shared" si="7"/>
        <v>44</v>
      </c>
      <c r="H153" s="403">
        <f t="shared" si="8"/>
        <v>3111.9513520858836</v>
      </c>
      <c r="I153" s="403">
        <f t="shared" si="9"/>
        <v>17349.128787878803</v>
      </c>
      <c r="J153" s="403">
        <f t="shared" si="11"/>
        <v>208189.54545454565</v>
      </c>
      <c r="K153" s="403"/>
      <c r="L153" s="361">
        <f t="shared" si="12"/>
        <v>13380.000000000002</v>
      </c>
      <c r="M153" s="403"/>
      <c r="N153" s="361">
        <f t="shared" si="13"/>
        <v>18000</v>
      </c>
    </row>
    <row r="154" spans="2:14" x14ac:dyDescent="0.2">
      <c r="B154" s="402"/>
      <c r="C154" s="403">
        <v>1</v>
      </c>
      <c r="D154" s="404"/>
      <c r="E154" s="403">
        <v>2</v>
      </c>
      <c r="F154" s="403">
        <v>32.9</v>
      </c>
      <c r="G154" s="403">
        <f t="shared" si="7"/>
        <v>40</v>
      </c>
      <c r="H154" s="403">
        <f t="shared" si="8"/>
        <v>4159.6711798839506</v>
      </c>
      <c r="I154" s="403">
        <f t="shared" si="9"/>
        <v>11404.431818181831</v>
      </c>
      <c r="J154" s="403">
        <f t="shared" si="11"/>
        <v>136853.18181818197</v>
      </c>
      <c r="K154" s="403"/>
      <c r="L154" s="361">
        <f t="shared" si="12"/>
        <v>6580</v>
      </c>
      <c r="M154" s="403"/>
      <c r="N154" s="361">
        <f t="shared" si="13"/>
        <v>18000</v>
      </c>
    </row>
    <row r="155" spans="2:14" x14ac:dyDescent="0.2">
      <c r="B155" s="402"/>
      <c r="C155" s="403">
        <v>1</v>
      </c>
      <c r="D155" s="404"/>
      <c r="E155" s="403">
        <v>2</v>
      </c>
      <c r="F155" s="403">
        <v>44.3</v>
      </c>
      <c r="G155" s="403">
        <f t="shared" si="7"/>
        <v>40</v>
      </c>
      <c r="H155" s="403">
        <f t="shared" si="8"/>
        <v>3572.3271085573606</v>
      </c>
      <c r="I155" s="403">
        <f t="shared" si="9"/>
        <v>13187.840909090921</v>
      </c>
      <c r="J155" s="403">
        <f t="shared" si="11"/>
        <v>158254.09090909106</v>
      </c>
      <c r="K155" s="403"/>
      <c r="L155" s="361">
        <f t="shared" si="12"/>
        <v>8860</v>
      </c>
      <c r="M155" s="403"/>
      <c r="N155" s="361">
        <f t="shared" si="13"/>
        <v>18000</v>
      </c>
    </row>
    <row r="156" spans="2:14" x14ac:dyDescent="0.2">
      <c r="B156" s="402"/>
      <c r="C156" s="403">
        <v>1</v>
      </c>
      <c r="D156" s="404"/>
      <c r="E156" s="403">
        <v>3</v>
      </c>
      <c r="F156" s="403">
        <v>66.900000000000006</v>
      </c>
      <c r="G156" s="403">
        <f t="shared" si="7"/>
        <v>44</v>
      </c>
      <c r="H156" s="403">
        <f t="shared" si="8"/>
        <v>3111.9513520858836</v>
      </c>
      <c r="I156" s="403">
        <f t="shared" si="9"/>
        <v>17349.128787878803</v>
      </c>
      <c r="J156" s="403">
        <f t="shared" si="11"/>
        <v>208189.54545454565</v>
      </c>
      <c r="K156" s="403"/>
      <c r="L156" s="361">
        <f t="shared" si="12"/>
        <v>13380.000000000002</v>
      </c>
      <c r="M156" s="403"/>
      <c r="N156" s="361">
        <f t="shared" si="13"/>
        <v>18000</v>
      </c>
    </row>
    <row r="157" spans="2:14" x14ac:dyDescent="0.2">
      <c r="B157" s="402"/>
      <c r="C157" s="403">
        <v>1</v>
      </c>
      <c r="D157" s="404"/>
      <c r="E157" s="403">
        <v>2</v>
      </c>
      <c r="F157" s="403">
        <v>32.9</v>
      </c>
      <c r="G157" s="403">
        <f t="shared" ref="G157:G220" si="14">IF(E157=1,34,IF(E157=2,40,IF(E157=3,44,IF(E157=4,49,IF(E157=5,52,IF(E157=6,55,IF(E157=1.5,27,IF(E157=2.5,34))))))))</f>
        <v>40</v>
      </c>
      <c r="H157" s="403">
        <f t="shared" ref="H157:H220" si="15">+$H$3*(F157+G157)/(1.57142857142857)/F157</f>
        <v>4159.6711798839506</v>
      </c>
      <c r="I157" s="403">
        <f t="shared" ref="I157:I220" si="16">+F157*H157/12</f>
        <v>11404.431818181831</v>
      </c>
      <c r="J157" s="403">
        <f t="shared" si="11"/>
        <v>136853.18181818197</v>
      </c>
      <c r="K157" s="403"/>
      <c r="L157" s="361">
        <f t="shared" si="12"/>
        <v>6580</v>
      </c>
      <c r="M157" s="403"/>
      <c r="N157" s="361">
        <f t="shared" si="13"/>
        <v>18000</v>
      </c>
    </row>
    <row r="158" spans="2:14" x14ac:dyDescent="0.2">
      <c r="B158" s="402"/>
      <c r="C158" s="403">
        <v>1</v>
      </c>
      <c r="D158" s="404"/>
      <c r="E158" s="403">
        <v>2</v>
      </c>
      <c r="F158" s="403">
        <v>44.3</v>
      </c>
      <c r="G158" s="403">
        <f t="shared" si="14"/>
        <v>40</v>
      </c>
      <c r="H158" s="403">
        <f t="shared" si="15"/>
        <v>3572.3271085573606</v>
      </c>
      <c r="I158" s="403">
        <f t="shared" si="16"/>
        <v>13187.840909090921</v>
      </c>
      <c r="J158" s="403">
        <f t="shared" ref="J158:J221" si="17">+I158*12</f>
        <v>158254.09090909106</v>
      </c>
      <c r="K158" s="403"/>
      <c r="L158" s="361">
        <f t="shared" ref="L158:L221" si="18">F158*$H$4</f>
        <v>8860</v>
      </c>
      <c r="M158" s="403"/>
      <c r="N158" s="361">
        <f t="shared" si="13"/>
        <v>18000</v>
      </c>
    </row>
    <row r="159" spans="2:14" x14ac:dyDescent="0.2">
      <c r="B159" s="402"/>
      <c r="C159" s="403">
        <v>1</v>
      </c>
      <c r="D159" s="404"/>
      <c r="E159" s="403">
        <v>3</v>
      </c>
      <c r="F159" s="403">
        <v>66.900000000000006</v>
      </c>
      <c r="G159" s="403">
        <f t="shared" si="14"/>
        <v>44</v>
      </c>
      <c r="H159" s="403">
        <f t="shared" si="15"/>
        <v>3111.9513520858836</v>
      </c>
      <c r="I159" s="403">
        <f t="shared" si="16"/>
        <v>17349.128787878803</v>
      </c>
      <c r="J159" s="403">
        <f t="shared" si="17"/>
        <v>208189.54545454565</v>
      </c>
      <c r="K159" s="403"/>
      <c r="L159" s="361">
        <f t="shared" si="18"/>
        <v>13380.000000000002</v>
      </c>
      <c r="M159" s="403"/>
      <c r="N159" s="361">
        <f t="shared" si="13"/>
        <v>18000</v>
      </c>
    </row>
    <row r="160" spans="2:14" x14ac:dyDescent="0.2">
      <c r="B160" s="402"/>
      <c r="C160" s="403">
        <v>1</v>
      </c>
      <c r="D160" s="404"/>
      <c r="E160" s="403">
        <v>2</v>
      </c>
      <c r="F160" s="403">
        <v>32.9</v>
      </c>
      <c r="G160" s="403">
        <f t="shared" si="14"/>
        <v>40</v>
      </c>
      <c r="H160" s="403">
        <f t="shared" si="15"/>
        <v>4159.6711798839506</v>
      </c>
      <c r="I160" s="403">
        <f t="shared" si="16"/>
        <v>11404.431818181831</v>
      </c>
      <c r="J160" s="403">
        <f t="shared" si="17"/>
        <v>136853.18181818197</v>
      </c>
      <c r="K160" s="403"/>
      <c r="L160" s="361">
        <f t="shared" si="18"/>
        <v>6580</v>
      </c>
      <c r="M160" s="403"/>
      <c r="N160" s="361">
        <f t="shared" si="13"/>
        <v>18000</v>
      </c>
    </row>
    <row r="161" spans="2:14" x14ac:dyDescent="0.2">
      <c r="B161" s="402"/>
      <c r="C161" s="403">
        <v>1</v>
      </c>
      <c r="D161" s="404"/>
      <c r="E161" s="403">
        <v>2</v>
      </c>
      <c r="F161" s="403">
        <v>44.3</v>
      </c>
      <c r="G161" s="403">
        <f t="shared" si="14"/>
        <v>40</v>
      </c>
      <c r="H161" s="403">
        <f t="shared" si="15"/>
        <v>3572.3271085573606</v>
      </c>
      <c r="I161" s="403">
        <f t="shared" si="16"/>
        <v>13187.840909090921</v>
      </c>
      <c r="J161" s="403">
        <f t="shared" si="17"/>
        <v>158254.09090909106</v>
      </c>
      <c r="K161" s="403"/>
      <c r="L161" s="361">
        <f t="shared" si="18"/>
        <v>8860</v>
      </c>
      <c r="M161" s="403"/>
      <c r="N161" s="361">
        <f t="shared" si="13"/>
        <v>18000</v>
      </c>
    </row>
    <row r="162" spans="2:14" x14ac:dyDescent="0.2">
      <c r="B162" s="402"/>
      <c r="C162" s="403">
        <v>1</v>
      </c>
      <c r="D162" s="404"/>
      <c r="E162" s="403">
        <v>3</v>
      </c>
      <c r="F162" s="403">
        <v>66.900000000000006</v>
      </c>
      <c r="G162" s="403">
        <f t="shared" si="14"/>
        <v>44</v>
      </c>
      <c r="H162" s="403">
        <f t="shared" si="15"/>
        <v>3111.9513520858836</v>
      </c>
      <c r="I162" s="403">
        <f t="shared" si="16"/>
        <v>17349.128787878803</v>
      </c>
      <c r="J162" s="403">
        <f t="shared" si="17"/>
        <v>208189.54545454565</v>
      </c>
      <c r="K162" s="403"/>
      <c r="L162" s="361">
        <f t="shared" si="18"/>
        <v>13380.000000000002</v>
      </c>
      <c r="M162" s="403"/>
      <c r="N162" s="361">
        <v>18000</v>
      </c>
    </row>
    <row r="163" spans="2:14" x14ac:dyDescent="0.2">
      <c r="B163" s="402"/>
      <c r="C163" s="403">
        <v>1</v>
      </c>
      <c r="D163" s="404"/>
      <c r="E163" s="403">
        <v>2</v>
      </c>
      <c r="F163" s="403">
        <v>32.9</v>
      </c>
      <c r="G163" s="403">
        <f t="shared" si="14"/>
        <v>40</v>
      </c>
      <c r="H163" s="403">
        <f t="shared" si="15"/>
        <v>4159.6711798839506</v>
      </c>
      <c r="I163" s="403">
        <f t="shared" si="16"/>
        <v>11404.431818181831</v>
      </c>
      <c r="J163" s="403">
        <f t="shared" si="17"/>
        <v>136853.18181818197</v>
      </c>
      <c r="K163" s="403"/>
      <c r="L163" s="361">
        <f t="shared" si="18"/>
        <v>6580</v>
      </c>
      <c r="M163" s="403"/>
      <c r="N163" s="361">
        <f t="shared" ref="N163:N179" si="19">$H$7*12</f>
        <v>9000</v>
      </c>
    </row>
    <row r="164" spans="2:14" x14ac:dyDescent="0.2">
      <c r="B164" s="402"/>
      <c r="C164" s="403">
        <v>1</v>
      </c>
      <c r="D164" s="404"/>
      <c r="E164" s="403">
        <v>2</v>
      </c>
      <c r="F164" s="403">
        <v>44.3</v>
      </c>
      <c r="G164" s="403">
        <f t="shared" si="14"/>
        <v>40</v>
      </c>
      <c r="H164" s="403">
        <f t="shared" si="15"/>
        <v>3572.3271085573606</v>
      </c>
      <c r="I164" s="403">
        <f t="shared" si="16"/>
        <v>13187.840909090921</v>
      </c>
      <c r="J164" s="403">
        <f t="shared" si="17"/>
        <v>158254.09090909106</v>
      </c>
      <c r="K164" s="403"/>
      <c r="L164" s="361">
        <f t="shared" si="18"/>
        <v>8860</v>
      </c>
      <c r="M164" s="403"/>
      <c r="N164" s="361">
        <f t="shared" si="19"/>
        <v>9000</v>
      </c>
    </row>
    <row r="165" spans="2:14" x14ac:dyDescent="0.2">
      <c r="B165" s="402"/>
      <c r="C165" s="403">
        <v>1</v>
      </c>
      <c r="D165" s="404"/>
      <c r="E165" s="403">
        <v>3</v>
      </c>
      <c r="F165" s="403">
        <v>66.900000000000006</v>
      </c>
      <c r="G165" s="403">
        <f t="shared" si="14"/>
        <v>44</v>
      </c>
      <c r="H165" s="403">
        <f t="shared" si="15"/>
        <v>3111.9513520858836</v>
      </c>
      <c r="I165" s="403">
        <f t="shared" si="16"/>
        <v>17349.128787878803</v>
      </c>
      <c r="J165" s="403">
        <f t="shared" si="17"/>
        <v>208189.54545454565</v>
      </c>
      <c r="K165" s="403"/>
      <c r="L165" s="361">
        <f t="shared" si="18"/>
        <v>13380.000000000002</v>
      </c>
      <c r="M165" s="403"/>
      <c r="N165" s="361">
        <f t="shared" si="19"/>
        <v>9000</v>
      </c>
    </row>
    <row r="166" spans="2:14" x14ac:dyDescent="0.2">
      <c r="B166" s="402"/>
      <c r="C166" s="403">
        <v>1</v>
      </c>
      <c r="D166" s="404"/>
      <c r="E166" s="403">
        <v>2</v>
      </c>
      <c r="F166" s="403">
        <v>32.9</v>
      </c>
      <c r="G166" s="403">
        <f t="shared" si="14"/>
        <v>40</v>
      </c>
      <c r="H166" s="403">
        <f t="shared" si="15"/>
        <v>4159.6711798839506</v>
      </c>
      <c r="I166" s="403">
        <f t="shared" si="16"/>
        <v>11404.431818181831</v>
      </c>
      <c r="J166" s="403">
        <f t="shared" si="17"/>
        <v>136853.18181818197</v>
      </c>
      <c r="K166" s="403"/>
      <c r="L166" s="361">
        <f t="shared" si="18"/>
        <v>6580</v>
      </c>
      <c r="M166" s="403"/>
      <c r="N166" s="361">
        <f t="shared" si="19"/>
        <v>9000</v>
      </c>
    </row>
    <row r="167" spans="2:14" x14ac:dyDescent="0.2">
      <c r="B167" s="402"/>
      <c r="C167" s="403">
        <v>1</v>
      </c>
      <c r="D167" s="404"/>
      <c r="E167" s="403">
        <v>2</v>
      </c>
      <c r="F167" s="403">
        <v>44.3</v>
      </c>
      <c r="G167" s="403">
        <f t="shared" si="14"/>
        <v>40</v>
      </c>
      <c r="H167" s="403">
        <f t="shared" si="15"/>
        <v>3572.3271085573606</v>
      </c>
      <c r="I167" s="403">
        <f t="shared" si="16"/>
        <v>13187.840909090921</v>
      </c>
      <c r="J167" s="403">
        <f t="shared" si="17"/>
        <v>158254.09090909106</v>
      </c>
      <c r="K167" s="403"/>
      <c r="L167" s="361">
        <f t="shared" si="18"/>
        <v>8860</v>
      </c>
      <c r="M167" s="403"/>
      <c r="N167" s="361">
        <f t="shared" si="19"/>
        <v>9000</v>
      </c>
    </row>
    <row r="168" spans="2:14" x14ac:dyDescent="0.2">
      <c r="B168" s="402"/>
      <c r="C168" s="403">
        <v>1</v>
      </c>
      <c r="D168" s="404"/>
      <c r="E168" s="403">
        <v>3</v>
      </c>
      <c r="F168" s="403">
        <v>66.099999999999994</v>
      </c>
      <c r="G168" s="403">
        <f t="shared" si="14"/>
        <v>44</v>
      </c>
      <c r="H168" s="403">
        <f t="shared" si="15"/>
        <v>3126.8945124467091</v>
      </c>
      <c r="I168" s="403">
        <f t="shared" si="16"/>
        <v>17223.977272727287</v>
      </c>
      <c r="J168" s="403">
        <f t="shared" si="17"/>
        <v>206687.72727272744</v>
      </c>
      <c r="K168" s="403"/>
      <c r="L168" s="361">
        <f t="shared" si="18"/>
        <v>13219.999999999998</v>
      </c>
      <c r="M168" s="403"/>
      <c r="N168" s="361">
        <f t="shared" si="19"/>
        <v>9000</v>
      </c>
    </row>
    <row r="169" spans="2:14" x14ac:dyDescent="0.2">
      <c r="B169" s="402"/>
      <c r="C169" s="403">
        <v>1</v>
      </c>
      <c r="D169" s="404"/>
      <c r="E169" s="403">
        <v>1</v>
      </c>
      <c r="F169" s="403">
        <v>29.3</v>
      </c>
      <c r="G169" s="403">
        <f t="shared" si="14"/>
        <v>34</v>
      </c>
      <c r="H169" s="403">
        <f t="shared" si="15"/>
        <v>4055.677939807636</v>
      </c>
      <c r="I169" s="403">
        <f t="shared" si="16"/>
        <v>9902.6136363636451</v>
      </c>
      <c r="J169" s="403">
        <f t="shared" si="17"/>
        <v>118831.36363636373</v>
      </c>
      <c r="K169" s="403"/>
      <c r="L169" s="361">
        <f t="shared" si="18"/>
        <v>5860</v>
      </c>
      <c r="M169" s="403"/>
      <c r="N169" s="361">
        <f t="shared" si="19"/>
        <v>9000</v>
      </c>
    </row>
    <row r="170" spans="2:14" x14ac:dyDescent="0.2">
      <c r="B170" s="402"/>
      <c r="C170" s="403">
        <v>1</v>
      </c>
      <c r="D170" s="404"/>
      <c r="E170" s="403">
        <v>1</v>
      </c>
      <c r="F170" s="403">
        <v>29.3</v>
      </c>
      <c r="G170" s="403">
        <f t="shared" si="14"/>
        <v>34</v>
      </c>
      <c r="H170" s="403">
        <f t="shared" si="15"/>
        <v>4055.677939807636</v>
      </c>
      <c r="I170" s="403">
        <f t="shared" si="16"/>
        <v>9902.6136363636451</v>
      </c>
      <c r="J170" s="403">
        <f t="shared" si="17"/>
        <v>118831.36363636373</v>
      </c>
      <c r="K170" s="403"/>
      <c r="L170" s="361">
        <f t="shared" si="18"/>
        <v>5860</v>
      </c>
      <c r="M170" s="403"/>
      <c r="N170" s="361">
        <f t="shared" si="19"/>
        <v>9000</v>
      </c>
    </row>
    <row r="171" spans="2:14" x14ac:dyDescent="0.2">
      <c r="B171" s="402"/>
      <c r="C171" s="403">
        <v>1</v>
      </c>
      <c r="D171" s="404"/>
      <c r="E171" s="403">
        <v>1</v>
      </c>
      <c r="F171" s="403">
        <v>29.3</v>
      </c>
      <c r="G171" s="403">
        <f t="shared" si="14"/>
        <v>34</v>
      </c>
      <c r="H171" s="403">
        <f t="shared" si="15"/>
        <v>4055.677939807636</v>
      </c>
      <c r="I171" s="403">
        <f t="shared" si="16"/>
        <v>9902.6136363636451</v>
      </c>
      <c r="J171" s="403">
        <f t="shared" si="17"/>
        <v>118831.36363636373</v>
      </c>
      <c r="K171" s="403"/>
      <c r="L171" s="361">
        <f t="shared" si="18"/>
        <v>5860</v>
      </c>
      <c r="M171" s="403"/>
      <c r="N171" s="361">
        <f t="shared" si="19"/>
        <v>9000</v>
      </c>
    </row>
    <row r="172" spans="2:14" x14ac:dyDescent="0.2">
      <c r="B172" s="402"/>
      <c r="C172" s="403">
        <v>1</v>
      </c>
      <c r="D172" s="404"/>
      <c r="E172" s="403">
        <v>1</v>
      </c>
      <c r="F172" s="403">
        <v>30.4</v>
      </c>
      <c r="G172" s="403">
        <f t="shared" si="14"/>
        <v>34</v>
      </c>
      <c r="H172" s="403">
        <f t="shared" si="15"/>
        <v>3976.8540669856502</v>
      </c>
      <c r="I172" s="403">
        <f t="shared" si="16"/>
        <v>10074.696969696981</v>
      </c>
      <c r="J172" s="403">
        <f t="shared" si="17"/>
        <v>120896.36363636376</v>
      </c>
      <c r="K172" s="403"/>
      <c r="L172" s="361">
        <f t="shared" si="18"/>
        <v>6080</v>
      </c>
      <c r="M172" s="403"/>
      <c r="N172" s="361">
        <f t="shared" si="19"/>
        <v>9000</v>
      </c>
    </row>
    <row r="173" spans="2:14" x14ac:dyDescent="0.2">
      <c r="B173" s="402"/>
      <c r="C173" s="403">
        <v>1</v>
      </c>
      <c r="D173" s="404"/>
      <c r="E173" s="403">
        <v>1</v>
      </c>
      <c r="F173" s="403">
        <v>30.4</v>
      </c>
      <c r="G173" s="403">
        <f t="shared" si="14"/>
        <v>34</v>
      </c>
      <c r="H173" s="403">
        <f t="shared" si="15"/>
        <v>3976.8540669856502</v>
      </c>
      <c r="I173" s="403">
        <f t="shared" si="16"/>
        <v>10074.696969696981</v>
      </c>
      <c r="J173" s="403">
        <f t="shared" si="17"/>
        <v>120896.36363636376</v>
      </c>
      <c r="K173" s="403"/>
      <c r="L173" s="361">
        <f t="shared" si="18"/>
        <v>6080</v>
      </c>
      <c r="M173" s="403"/>
      <c r="N173" s="361">
        <f t="shared" si="19"/>
        <v>9000</v>
      </c>
    </row>
    <row r="174" spans="2:14" x14ac:dyDescent="0.2">
      <c r="B174" s="402"/>
      <c r="C174" s="403">
        <v>1</v>
      </c>
      <c r="D174" s="404"/>
      <c r="E174" s="403">
        <v>2</v>
      </c>
      <c r="F174" s="403">
        <v>39.6</v>
      </c>
      <c r="G174" s="403">
        <f t="shared" si="14"/>
        <v>40</v>
      </c>
      <c r="H174" s="403">
        <f t="shared" si="15"/>
        <v>3773.5078053259899</v>
      </c>
      <c r="I174" s="403">
        <f t="shared" si="16"/>
        <v>12452.575757575767</v>
      </c>
      <c r="J174" s="403">
        <f t="shared" si="17"/>
        <v>149430.9090909092</v>
      </c>
      <c r="K174" s="403"/>
      <c r="L174" s="361">
        <f t="shared" si="18"/>
        <v>7920</v>
      </c>
      <c r="M174" s="403"/>
      <c r="N174" s="361">
        <f t="shared" si="19"/>
        <v>9000</v>
      </c>
    </row>
    <row r="175" spans="2:14" x14ac:dyDescent="0.2">
      <c r="B175" s="402"/>
      <c r="C175" s="403">
        <v>1</v>
      </c>
      <c r="D175" s="404"/>
      <c r="E175" s="403">
        <v>2</v>
      </c>
      <c r="F175" s="403">
        <v>40.9</v>
      </c>
      <c r="G175" s="403">
        <f t="shared" si="14"/>
        <v>40</v>
      </c>
      <c r="H175" s="403">
        <f t="shared" si="15"/>
        <v>3713.2362747277211</v>
      </c>
      <c r="I175" s="403">
        <f t="shared" si="16"/>
        <v>12655.946969696983</v>
      </c>
      <c r="J175" s="403">
        <f t="shared" si="17"/>
        <v>151871.36363636379</v>
      </c>
      <c r="K175" s="403"/>
      <c r="L175" s="361">
        <f t="shared" si="18"/>
        <v>8180</v>
      </c>
      <c r="M175" s="403"/>
      <c r="N175" s="361">
        <f t="shared" si="19"/>
        <v>9000</v>
      </c>
    </row>
    <row r="176" spans="2:14" x14ac:dyDescent="0.2">
      <c r="B176" s="402"/>
      <c r="C176" s="403">
        <v>1</v>
      </c>
      <c r="D176" s="404"/>
      <c r="E176" s="403">
        <v>4</v>
      </c>
      <c r="F176" s="403">
        <v>78.7</v>
      </c>
      <c r="G176" s="403">
        <f t="shared" si="14"/>
        <v>49</v>
      </c>
      <c r="H176" s="403">
        <f t="shared" si="15"/>
        <v>3046.0956451426614</v>
      </c>
      <c r="I176" s="403">
        <f t="shared" si="16"/>
        <v>19977.310606060622</v>
      </c>
      <c r="J176" s="403">
        <f t="shared" si="17"/>
        <v>239727.72727272747</v>
      </c>
      <c r="K176" s="403"/>
      <c r="L176" s="361">
        <f t="shared" si="18"/>
        <v>15740</v>
      </c>
      <c r="M176" s="403"/>
      <c r="N176" s="361">
        <f t="shared" si="19"/>
        <v>9000</v>
      </c>
    </row>
    <row r="177" spans="2:14" x14ac:dyDescent="0.2">
      <c r="B177" s="402"/>
      <c r="C177" s="403">
        <v>1</v>
      </c>
      <c r="D177" s="404"/>
      <c r="E177" s="403">
        <v>1</v>
      </c>
      <c r="F177" s="403">
        <v>29.3</v>
      </c>
      <c r="G177" s="403">
        <f t="shared" si="14"/>
        <v>34</v>
      </c>
      <c r="H177" s="403">
        <f t="shared" si="15"/>
        <v>4055.677939807636</v>
      </c>
      <c r="I177" s="403">
        <f t="shared" si="16"/>
        <v>9902.6136363636451</v>
      </c>
      <c r="J177" s="403">
        <f t="shared" si="17"/>
        <v>118831.36363636373</v>
      </c>
      <c r="K177" s="403"/>
      <c r="L177" s="361">
        <f t="shared" si="18"/>
        <v>5860</v>
      </c>
      <c r="M177" s="403"/>
      <c r="N177" s="361">
        <f t="shared" si="19"/>
        <v>9000</v>
      </c>
    </row>
    <row r="178" spans="2:14" x14ac:dyDescent="0.2">
      <c r="B178" s="402"/>
      <c r="C178" s="403">
        <v>1</v>
      </c>
      <c r="D178" s="404"/>
      <c r="E178" s="403">
        <v>1</v>
      </c>
      <c r="F178" s="403">
        <v>29.3</v>
      </c>
      <c r="G178" s="403">
        <f t="shared" si="14"/>
        <v>34</v>
      </c>
      <c r="H178" s="403">
        <f t="shared" si="15"/>
        <v>4055.677939807636</v>
      </c>
      <c r="I178" s="403">
        <f t="shared" si="16"/>
        <v>9902.6136363636451</v>
      </c>
      <c r="J178" s="403">
        <f t="shared" si="17"/>
        <v>118831.36363636373</v>
      </c>
      <c r="K178" s="403"/>
      <c r="L178" s="361">
        <f t="shared" si="18"/>
        <v>5860</v>
      </c>
      <c r="M178" s="403"/>
      <c r="N178" s="361">
        <f t="shared" si="19"/>
        <v>9000</v>
      </c>
    </row>
    <row r="179" spans="2:14" x14ac:dyDescent="0.2">
      <c r="B179" s="402"/>
      <c r="C179" s="403">
        <v>1</v>
      </c>
      <c r="D179" s="404"/>
      <c r="E179" s="403">
        <v>1</v>
      </c>
      <c r="F179" s="403">
        <v>30.4</v>
      </c>
      <c r="G179" s="403">
        <f t="shared" si="14"/>
        <v>34</v>
      </c>
      <c r="H179" s="403">
        <f t="shared" si="15"/>
        <v>3976.8540669856502</v>
      </c>
      <c r="I179" s="403">
        <f t="shared" si="16"/>
        <v>10074.696969696981</v>
      </c>
      <c r="J179" s="403">
        <f t="shared" si="17"/>
        <v>120896.36363636376</v>
      </c>
      <c r="K179" s="403"/>
      <c r="L179" s="361">
        <f t="shared" si="18"/>
        <v>6080</v>
      </c>
      <c r="M179" s="403"/>
      <c r="N179" s="361">
        <f t="shared" si="19"/>
        <v>9000</v>
      </c>
    </row>
    <row r="180" spans="2:14" x14ac:dyDescent="0.2">
      <c r="B180" s="402"/>
      <c r="C180" s="403">
        <v>1</v>
      </c>
      <c r="D180" s="404"/>
      <c r="E180" s="403">
        <v>1</v>
      </c>
      <c r="F180" s="403">
        <v>30.4</v>
      </c>
      <c r="G180" s="403">
        <f t="shared" si="14"/>
        <v>34</v>
      </c>
      <c r="H180" s="403">
        <f t="shared" si="15"/>
        <v>3976.8540669856502</v>
      </c>
      <c r="I180" s="403">
        <f t="shared" si="16"/>
        <v>10074.696969696981</v>
      </c>
      <c r="J180" s="403">
        <f t="shared" si="17"/>
        <v>120896.36363636376</v>
      </c>
      <c r="K180" s="403"/>
      <c r="L180" s="361">
        <f t="shared" si="18"/>
        <v>6080</v>
      </c>
      <c r="M180" s="403"/>
      <c r="N180" s="361"/>
    </row>
    <row r="181" spans="2:14" x14ac:dyDescent="0.2">
      <c r="B181" s="402"/>
      <c r="C181" s="403">
        <v>1</v>
      </c>
      <c r="D181" s="404"/>
      <c r="E181" s="403">
        <v>2</v>
      </c>
      <c r="F181" s="403">
        <v>39.6</v>
      </c>
      <c r="G181" s="403">
        <f t="shared" si="14"/>
        <v>40</v>
      </c>
      <c r="H181" s="403">
        <f t="shared" si="15"/>
        <v>3773.5078053259899</v>
      </c>
      <c r="I181" s="403">
        <f t="shared" si="16"/>
        <v>12452.575757575767</v>
      </c>
      <c r="J181" s="403">
        <f t="shared" si="17"/>
        <v>149430.9090909092</v>
      </c>
      <c r="K181" s="403"/>
      <c r="L181" s="361">
        <f t="shared" si="18"/>
        <v>7920</v>
      </c>
      <c r="M181" s="403"/>
      <c r="N181" s="361"/>
    </row>
    <row r="182" spans="2:14" x14ac:dyDescent="0.2">
      <c r="B182" s="402"/>
      <c r="C182" s="403">
        <v>1</v>
      </c>
      <c r="D182" s="404"/>
      <c r="E182" s="403">
        <v>2</v>
      </c>
      <c r="F182" s="403">
        <v>40.9</v>
      </c>
      <c r="G182" s="403">
        <f t="shared" si="14"/>
        <v>40</v>
      </c>
      <c r="H182" s="403">
        <f t="shared" si="15"/>
        <v>3713.2362747277211</v>
      </c>
      <c r="I182" s="403">
        <f t="shared" si="16"/>
        <v>12655.946969696983</v>
      </c>
      <c r="J182" s="403">
        <f t="shared" si="17"/>
        <v>151871.36363636379</v>
      </c>
      <c r="K182" s="403"/>
      <c r="L182" s="361">
        <f t="shared" si="18"/>
        <v>8180</v>
      </c>
      <c r="M182" s="403"/>
      <c r="N182" s="361"/>
    </row>
    <row r="183" spans="2:14" x14ac:dyDescent="0.2">
      <c r="B183" s="402"/>
      <c r="C183" s="403">
        <v>1</v>
      </c>
      <c r="D183" s="404"/>
      <c r="E183" s="403">
        <v>2</v>
      </c>
      <c r="F183" s="403">
        <v>43.1</v>
      </c>
      <c r="G183" s="403">
        <f t="shared" si="14"/>
        <v>40</v>
      </c>
      <c r="H183" s="403">
        <f t="shared" si="15"/>
        <v>3619.521198059484</v>
      </c>
      <c r="I183" s="403">
        <f t="shared" si="16"/>
        <v>13000.113636363647</v>
      </c>
      <c r="J183" s="403">
        <f t="shared" si="17"/>
        <v>156001.36363636376</v>
      </c>
      <c r="K183" s="403"/>
      <c r="L183" s="361">
        <f t="shared" si="18"/>
        <v>8620</v>
      </c>
      <c r="M183" s="403"/>
      <c r="N183" s="361"/>
    </row>
    <row r="184" spans="2:14" x14ac:dyDescent="0.2">
      <c r="B184" s="402"/>
      <c r="C184" s="403">
        <v>1</v>
      </c>
      <c r="D184" s="404"/>
      <c r="E184" s="403">
        <v>4</v>
      </c>
      <c r="F184" s="403">
        <v>78.7</v>
      </c>
      <c r="G184" s="403">
        <f t="shared" si="14"/>
        <v>49</v>
      </c>
      <c r="H184" s="403">
        <f t="shared" si="15"/>
        <v>3046.0956451426614</v>
      </c>
      <c r="I184" s="403">
        <f t="shared" si="16"/>
        <v>19977.310606060622</v>
      </c>
      <c r="J184" s="403">
        <f t="shared" si="17"/>
        <v>239727.72727272747</v>
      </c>
      <c r="K184" s="403"/>
      <c r="L184" s="361">
        <f t="shared" si="18"/>
        <v>15740</v>
      </c>
      <c r="M184" s="403"/>
      <c r="N184" s="361"/>
    </row>
    <row r="185" spans="2:14" x14ac:dyDescent="0.2">
      <c r="B185" s="402"/>
      <c r="C185" s="403">
        <v>1</v>
      </c>
      <c r="D185" s="404"/>
      <c r="E185" s="403">
        <v>1</v>
      </c>
      <c r="F185" s="403">
        <v>29.3</v>
      </c>
      <c r="G185" s="403">
        <f t="shared" si="14"/>
        <v>34</v>
      </c>
      <c r="H185" s="403">
        <f t="shared" si="15"/>
        <v>4055.677939807636</v>
      </c>
      <c r="I185" s="403">
        <f t="shared" si="16"/>
        <v>9902.6136363636451</v>
      </c>
      <c r="J185" s="403">
        <f t="shared" si="17"/>
        <v>118831.36363636373</v>
      </c>
      <c r="K185" s="403"/>
      <c r="L185" s="361">
        <f t="shared" si="18"/>
        <v>5860</v>
      </c>
      <c r="M185" s="403"/>
      <c r="N185" s="361"/>
    </row>
    <row r="186" spans="2:14" x14ac:dyDescent="0.2">
      <c r="B186" s="402"/>
      <c r="C186" s="403">
        <v>1</v>
      </c>
      <c r="D186" s="404"/>
      <c r="E186" s="403">
        <v>1</v>
      </c>
      <c r="F186" s="403">
        <v>29.3</v>
      </c>
      <c r="G186" s="403">
        <f t="shared" si="14"/>
        <v>34</v>
      </c>
      <c r="H186" s="403">
        <f t="shared" si="15"/>
        <v>4055.677939807636</v>
      </c>
      <c r="I186" s="403">
        <f t="shared" si="16"/>
        <v>9902.6136363636451</v>
      </c>
      <c r="J186" s="403">
        <f t="shared" si="17"/>
        <v>118831.36363636373</v>
      </c>
      <c r="K186" s="403"/>
      <c r="L186" s="361">
        <f t="shared" si="18"/>
        <v>5860</v>
      </c>
      <c r="M186" s="403"/>
      <c r="N186" s="361"/>
    </row>
    <row r="187" spans="2:14" x14ac:dyDescent="0.2">
      <c r="B187" s="402"/>
      <c r="C187" s="403">
        <v>1</v>
      </c>
      <c r="D187" s="404"/>
      <c r="E187" s="403">
        <v>1</v>
      </c>
      <c r="F187" s="403">
        <v>30.4</v>
      </c>
      <c r="G187" s="403">
        <f t="shared" si="14"/>
        <v>34</v>
      </c>
      <c r="H187" s="403">
        <f t="shared" si="15"/>
        <v>3976.8540669856502</v>
      </c>
      <c r="I187" s="403">
        <f t="shared" si="16"/>
        <v>10074.696969696981</v>
      </c>
      <c r="J187" s="403">
        <f t="shared" si="17"/>
        <v>120896.36363636376</v>
      </c>
      <c r="K187" s="403"/>
      <c r="L187" s="361">
        <f t="shared" si="18"/>
        <v>6080</v>
      </c>
      <c r="M187" s="403"/>
      <c r="N187" s="361"/>
    </row>
    <row r="188" spans="2:14" x14ac:dyDescent="0.2">
      <c r="B188" s="402"/>
      <c r="C188" s="403">
        <v>1</v>
      </c>
      <c r="D188" s="404"/>
      <c r="E188" s="403">
        <v>1</v>
      </c>
      <c r="F188" s="403">
        <v>30.4</v>
      </c>
      <c r="G188" s="403">
        <f t="shared" si="14"/>
        <v>34</v>
      </c>
      <c r="H188" s="403">
        <f t="shared" si="15"/>
        <v>3976.8540669856502</v>
      </c>
      <c r="I188" s="403">
        <f t="shared" si="16"/>
        <v>10074.696969696981</v>
      </c>
      <c r="J188" s="403">
        <f t="shared" si="17"/>
        <v>120896.36363636376</v>
      </c>
      <c r="K188" s="403"/>
      <c r="L188" s="361">
        <f t="shared" si="18"/>
        <v>6080</v>
      </c>
      <c r="M188" s="403"/>
      <c r="N188" s="361"/>
    </row>
    <row r="189" spans="2:14" x14ac:dyDescent="0.2">
      <c r="B189" s="402"/>
      <c r="C189" s="403">
        <v>1</v>
      </c>
      <c r="D189" s="404"/>
      <c r="E189" s="403">
        <v>2</v>
      </c>
      <c r="F189" s="403">
        <v>39.6</v>
      </c>
      <c r="G189" s="403">
        <f t="shared" si="14"/>
        <v>40</v>
      </c>
      <c r="H189" s="403">
        <f t="shared" si="15"/>
        <v>3773.5078053259899</v>
      </c>
      <c r="I189" s="403">
        <f t="shared" si="16"/>
        <v>12452.575757575767</v>
      </c>
      <c r="J189" s="403">
        <f t="shared" si="17"/>
        <v>149430.9090909092</v>
      </c>
      <c r="K189" s="403"/>
      <c r="L189" s="361">
        <f t="shared" si="18"/>
        <v>7920</v>
      </c>
      <c r="M189" s="403"/>
      <c r="N189" s="361"/>
    </row>
    <row r="190" spans="2:14" x14ac:dyDescent="0.2">
      <c r="B190" s="402"/>
      <c r="C190" s="403">
        <v>1</v>
      </c>
      <c r="D190" s="404"/>
      <c r="E190" s="403">
        <v>2</v>
      </c>
      <c r="F190" s="403">
        <v>40.9</v>
      </c>
      <c r="G190" s="403">
        <f t="shared" si="14"/>
        <v>40</v>
      </c>
      <c r="H190" s="403">
        <f t="shared" si="15"/>
        <v>3713.2362747277211</v>
      </c>
      <c r="I190" s="403">
        <f t="shared" si="16"/>
        <v>12655.946969696983</v>
      </c>
      <c r="J190" s="403">
        <f t="shared" si="17"/>
        <v>151871.36363636379</v>
      </c>
      <c r="K190" s="403"/>
      <c r="L190" s="361">
        <f t="shared" si="18"/>
        <v>8180</v>
      </c>
      <c r="M190" s="403"/>
      <c r="N190" s="361"/>
    </row>
    <row r="191" spans="2:14" x14ac:dyDescent="0.2">
      <c r="B191" s="402"/>
      <c r="C191" s="403">
        <v>1</v>
      </c>
      <c r="D191" s="404"/>
      <c r="E191" s="403">
        <v>2</v>
      </c>
      <c r="F191" s="403">
        <v>43.1</v>
      </c>
      <c r="G191" s="403">
        <f t="shared" si="14"/>
        <v>40</v>
      </c>
      <c r="H191" s="403">
        <f t="shared" si="15"/>
        <v>3619.521198059484</v>
      </c>
      <c r="I191" s="403">
        <f t="shared" si="16"/>
        <v>13000.113636363647</v>
      </c>
      <c r="J191" s="403">
        <f t="shared" si="17"/>
        <v>156001.36363636376</v>
      </c>
      <c r="K191" s="403"/>
      <c r="L191" s="361">
        <f t="shared" si="18"/>
        <v>8620</v>
      </c>
      <c r="M191" s="403"/>
      <c r="N191" s="361"/>
    </row>
    <row r="192" spans="2:14" x14ac:dyDescent="0.2">
      <c r="B192" s="402"/>
      <c r="C192" s="403">
        <v>1</v>
      </c>
      <c r="D192" s="404"/>
      <c r="E192" s="403">
        <v>4</v>
      </c>
      <c r="F192" s="403">
        <v>78.7</v>
      </c>
      <c r="G192" s="403">
        <f t="shared" si="14"/>
        <v>49</v>
      </c>
      <c r="H192" s="403">
        <f t="shared" si="15"/>
        <v>3046.0956451426614</v>
      </c>
      <c r="I192" s="403">
        <f t="shared" si="16"/>
        <v>19977.310606060622</v>
      </c>
      <c r="J192" s="403">
        <f t="shared" si="17"/>
        <v>239727.72727272747</v>
      </c>
      <c r="K192" s="403"/>
      <c r="L192" s="361">
        <f t="shared" si="18"/>
        <v>15740</v>
      </c>
      <c r="M192" s="403"/>
      <c r="N192" s="361"/>
    </row>
    <row r="193" spans="2:14" x14ac:dyDescent="0.2">
      <c r="B193" s="402"/>
      <c r="C193" s="403">
        <v>1</v>
      </c>
      <c r="D193" s="404"/>
      <c r="E193" s="403">
        <v>1</v>
      </c>
      <c r="F193" s="403">
        <v>29.3</v>
      </c>
      <c r="G193" s="403">
        <f t="shared" si="14"/>
        <v>34</v>
      </c>
      <c r="H193" s="403">
        <f t="shared" si="15"/>
        <v>4055.677939807636</v>
      </c>
      <c r="I193" s="403">
        <f t="shared" si="16"/>
        <v>9902.6136363636451</v>
      </c>
      <c r="J193" s="403">
        <f t="shared" si="17"/>
        <v>118831.36363636373</v>
      </c>
      <c r="K193" s="403"/>
      <c r="L193" s="361">
        <f t="shared" si="18"/>
        <v>5860</v>
      </c>
      <c r="M193" s="403"/>
      <c r="N193" s="361"/>
    </row>
    <row r="194" spans="2:14" x14ac:dyDescent="0.2">
      <c r="B194" s="402"/>
      <c r="C194" s="403">
        <v>1</v>
      </c>
      <c r="D194" s="404"/>
      <c r="E194" s="403">
        <v>1</v>
      </c>
      <c r="F194" s="403">
        <v>29.3</v>
      </c>
      <c r="G194" s="403">
        <f t="shared" si="14"/>
        <v>34</v>
      </c>
      <c r="H194" s="403">
        <f t="shared" si="15"/>
        <v>4055.677939807636</v>
      </c>
      <c r="I194" s="403">
        <f t="shared" si="16"/>
        <v>9902.6136363636451</v>
      </c>
      <c r="J194" s="403">
        <f t="shared" si="17"/>
        <v>118831.36363636373</v>
      </c>
      <c r="K194" s="403"/>
      <c r="L194" s="361">
        <f t="shared" si="18"/>
        <v>5860</v>
      </c>
      <c r="M194" s="403"/>
      <c r="N194" s="361"/>
    </row>
    <row r="195" spans="2:14" x14ac:dyDescent="0.2">
      <c r="B195" s="402"/>
      <c r="C195" s="403">
        <v>1</v>
      </c>
      <c r="D195" s="404"/>
      <c r="E195" s="403">
        <v>1</v>
      </c>
      <c r="F195" s="403">
        <v>30.4</v>
      </c>
      <c r="G195" s="403">
        <f t="shared" si="14"/>
        <v>34</v>
      </c>
      <c r="H195" s="403">
        <f t="shared" si="15"/>
        <v>3976.8540669856502</v>
      </c>
      <c r="I195" s="403">
        <f t="shared" si="16"/>
        <v>10074.696969696981</v>
      </c>
      <c r="J195" s="403">
        <f t="shared" si="17"/>
        <v>120896.36363636376</v>
      </c>
      <c r="K195" s="403"/>
      <c r="L195" s="361">
        <f t="shared" si="18"/>
        <v>6080</v>
      </c>
      <c r="M195" s="403"/>
      <c r="N195" s="361"/>
    </row>
    <row r="196" spans="2:14" x14ac:dyDescent="0.2">
      <c r="B196" s="402"/>
      <c r="C196" s="403">
        <v>1</v>
      </c>
      <c r="D196" s="404"/>
      <c r="E196" s="403">
        <v>1</v>
      </c>
      <c r="F196" s="403">
        <v>30.4</v>
      </c>
      <c r="G196" s="403">
        <f t="shared" si="14"/>
        <v>34</v>
      </c>
      <c r="H196" s="403">
        <f t="shared" si="15"/>
        <v>3976.8540669856502</v>
      </c>
      <c r="I196" s="403">
        <f t="shared" si="16"/>
        <v>10074.696969696981</v>
      </c>
      <c r="J196" s="403">
        <f t="shared" si="17"/>
        <v>120896.36363636376</v>
      </c>
      <c r="K196" s="403"/>
      <c r="L196" s="361">
        <f t="shared" si="18"/>
        <v>6080</v>
      </c>
      <c r="M196" s="403"/>
      <c r="N196" s="361"/>
    </row>
    <row r="197" spans="2:14" x14ac:dyDescent="0.2">
      <c r="B197" s="402"/>
      <c r="C197" s="403">
        <v>1</v>
      </c>
      <c r="D197" s="404"/>
      <c r="E197" s="403">
        <v>2</v>
      </c>
      <c r="F197" s="403">
        <v>39.6</v>
      </c>
      <c r="G197" s="403">
        <f t="shared" si="14"/>
        <v>40</v>
      </c>
      <c r="H197" s="403">
        <f t="shared" si="15"/>
        <v>3773.5078053259899</v>
      </c>
      <c r="I197" s="403">
        <f t="shared" si="16"/>
        <v>12452.575757575767</v>
      </c>
      <c r="J197" s="403">
        <f t="shared" si="17"/>
        <v>149430.9090909092</v>
      </c>
      <c r="K197" s="403"/>
      <c r="L197" s="361">
        <f t="shared" si="18"/>
        <v>7920</v>
      </c>
      <c r="M197" s="403"/>
      <c r="N197" s="361"/>
    </row>
    <row r="198" spans="2:14" x14ac:dyDescent="0.2">
      <c r="B198" s="402"/>
      <c r="C198" s="403">
        <v>1</v>
      </c>
      <c r="D198" s="404"/>
      <c r="E198" s="403">
        <v>2</v>
      </c>
      <c r="F198" s="403">
        <v>40.9</v>
      </c>
      <c r="G198" s="403">
        <f t="shared" si="14"/>
        <v>40</v>
      </c>
      <c r="H198" s="403">
        <f t="shared" si="15"/>
        <v>3713.2362747277211</v>
      </c>
      <c r="I198" s="403">
        <f t="shared" si="16"/>
        <v>12655.946969696983</v>
      </c>
      <c r="J198" s="403">
        <f t="shared" si="17"/>
        <v>151871.36363636379</v>
      </c>
      <c r="K198" s="403"/>
      <c r="L198" s="361">
        <f t="shared" si="18"/>
        <v>8180</v>
      </c>
      <c r="M198" s="403"/>
      <c r="N198" s="361"/>
    </row>
    <row r="199" spans="2:14" x14ac:dyDescent="0.2">
      <c r="B199" s="402"/>
      <c r="C199" s="403">
        <v>1</v>
      </c>
      <c r="D199" s="404"/>
      <c r="E199" s="403">
        <v>2</v>
      </c>
      <c r="F199" s="403">
        <v>43.1</v>
      </c>
      <c r="G199" s="403">
        <f t="shared" si="14"/>
        <v>40</v>
      </c>
      <c r="H199" s="403">
        <f t="shared" si="15"/>
        <v>3619.521198059484</v>
      </c>
      <c r="I199" s="403">
        <f t="shared" si="16"/>
        <v>13000.113636363647</v>
      </c>
      <c r="J199" s="403">
        <f t="shared" si="17"/>
        <v>156001.36363636376</v>
      </c>
      <c r="K199" s="403"/>
      <c r="L199" s="361">
        <f t="shared" si="18"/>
        <v>8620</v>
      </c>
      <c r="M199" s="403"/>
      <c r="N199" s="361"/>
    </row>
    <row r="200" spans="2:14" x14ac:dyDescent="0.2">
      <c r="B200" s="402"/>
      <c r="C200" s="403">
        <v>1</v>
      </c>
      <c r="D200" s="404"/>
      <c r="E200" s="403">
        <v>4</v>
      </c>
      <c r="F200" s="403">
        <v>78.7</v>
      </c>
      <c r="G200" s="403">
        <f t="shared" si="14"/>
        <v>49</v>
      </c>
      <c r="H200" s="403">
        <f t="shared" si="15"/>
        <v>3046.0956451426614</v>
      </c>
      <c r="I200" s="403">
        <f t="shared" si="16"/>
        <v>19977.310606060622</v>
      </c>
      <c r="J200" s="403">
        <f t="shared" si="17"/>
        <v>239727.72727272747</v>
      </c>
      <c r="K200" s="403"/>
      <c r="L200" s="361">
        <f t="shared" si="18"/>
        <v>15740</v>
      </c>
      <c r="M200" s="403"/>
      <c r="N200" s="361"/>
    </row>
    <row r="201" spans="2:14" x14ac:dyDescent="0.2">
      <c r="B201" s="402"/>
      <c r="C201" s="403">
        <v>1</v>
      </c>
      <c r="D201" s="404"/>
      <c r="E201" s="403">
        <v>1</v>
      </c>
      <c r="F201" s="403">
        <v>29.3</v>
      </c>
      <c r="G201" s="403">
        <f t="shared" si="14"/>
        <v>34</v>
      </c>
      <c r="H201" s="403">
        <f t="shared" si="15"/>
        <v>4055.677939807636</v>
      </c>
      <c r="I201" s="403">
        <f t="shared" si="16"/>
        <v>9902.6136363636451</v>
      </c>
      <c r="J201" s="403">
        <f t="shared" si="17"/>
        <v>118831.36363636373</v>
      </c>
      <c r="K201" s="403"/>
      <c r="L201" s="361">
        <f t="shared" si="18"/>
        <v>5860</v>
      </c>
      <c r="M201" s="403"/>
      <c r="N201" s="361"/>
    </row>
    <row r="202" spans="2:14" x14ac:dyDescent="0.2">
      <c r="B202" s="402"/>
      <c r="C202" s="403">
        <v>1</v>
      </c>
      <c r="D202" s="404"/>
      <c r="E202" s="403">
        <v>1</v>
      </c>
      <c r="F202" s="403">
        <v>29.3</v>
      </c>
      <c r="G202" s="403">
        <f t="shared" si="14"/>
        <v>34</v>
      </c>
      <c r="H202" s="403">
        <f t="shared" si="15"/>
        <v>4055.677939807636</v>
      </c>
      <c r="I202" s="403">
        <f t="shared" si="16"/>
        <v>9902.6136363636451</v>
      </c>
      <c r="J202" s="403">
        <f t="shared" si="17"/>
        <v>118831.36363636373</v>
      </c>
      <c r="K202" s="403"/>
      <c r="L202" s="361">
        <f t="shared" si="18"/>
        <v>5860</v>
      </c>
      <c r="M202" s="403"/>
      <c r="N202" s="361"/>
    </row>
    <row r="203" spans="2:14" x14ac:dyDescent="0.2">
      <c r="B203" s="402"/>
      <c r="C203" s="403">
        <v>1</v>
      </c>
      <c r="D203" s="404"/>
      <c r="E203" s="403">
        <v>1</v>
      </c>
      <c r="F203" s="403">
        <v>30.4</v>
      </c>
      <c r="G203" s="403">
        <f t="shared" si="14"/>
        <v>34</v>
      </c>
      <c r="H203" s="403">
        <f t="shared" si="15"/>
        <v>3976.8540669856502</v>
      </c>
      <c r="I203" s="403">
        <f t="shared" si="16"/>
        <v>10074.696969696981</v>
      </c>
      <c r="J203" s="403">
        <f t="shared" si="17"/>
        <v>120896.36363636376</v>
      </c>
      <c r="K203" s="403"/>
      <c r="L203" s="361">
        <f t="shared" si="18"/>
        <v>6080</v>
      </c>
      <c r="M203" s="403"/>
      <c r="N203" s="361"/>
    </row>
    <row r="204" spans="2:14" x14ac:dyDescent="0.2">
      <c r="B204" s="402"/>
      <c r="C204" s="403">
        <v>1</v>
      </c>
      <c r="D204" s="404"/>
      <c r="E204" s="403">
        <v>1</v>
      </c>
      <c r="F204" s="403">
        <v>30.4</v>
      </c>
      <c r="G204" s="403">
        <f t="shared" si="14"/>
        <v>34</v>
      </c>
      <c r="H204" s="403">
        <f t="shared" si="15"/>
        <v>3976.8540669856502</v>
      </c>
      <c r="I204" s="403">
        <f t="shared" si="16"/>
        <v>10074.696969696981</v>
      </c>
      <c r="J204" s="403">
        <f t="shared" si="17"/>
        <v>120896.36363636376</v>
      </c>
      <c r="K204" s="403"/>
      <c r="L204" s="361">
        <f t="shared" si="18"/>
        <v>6080</v>
      </c>
      <c r="M204" s="403"/>
      <c r="N204" s="361"/>
    </row>
    <row r="205" spans="2:14" x14ac:dyDescent="0.2">
      <c r="B205" s="402"/>
      <c r="C205" s="403">
        <v>1</v>
      </c>
      <c r="D205" s="404"/>
      <c r="E205" s="403">
        <v>2</v>
      </c>
      <c r="F205" s="403">
        <v>39.6</v>
      </c>
      <c r="G205" s="403">
        <f t="shared" si="14"/>
        <v>40</v>
      </c>
      <c r="H205" s="403">
        <f t="shared" si="15"/>
        <v>3773.5078053259899</v>
      </c>
      <c r="I205" s="403">
        <f t="shared" si="16"/>
        <v>12452.575757575767</v>
      </c>
      <c r="J205" s="403">
        <f t="shared" si="17"/>
        <v>149430.9090909092</v>
      </c>
      <c r="K205" s="403"/>
      <c r="L205" s="361">
        <f t="shared" si="18"/>
        <v>7920</v>
      </c>
      <c r="M205" s="403"/>
      <c r="N205" s="361"/>
    </row>
    <row r="206" spans="2:14" x14ac:dyDescent="0.2">
      <c r="B206" s="402"/>
      <c r="C206" s="403">
        <v>1</v>
      </c>
      <c r="D206" s="404"/>
      <c r="E206" s="403">
        <v>2</v>
      </c>
      <c r="F206" s="403">
        <v>40.9</v>
      </c>
      <c r="G206" s="403">
        <f t="shared" si="14"/>
        <v>40</v>
      </c>
      <c r="H206" s="403">
        <f t="shared" si="15"/>
        <v>3713.2362747277211</v>
      </c>
      <c r="I206" s="403">
        <f t="shared" si="16"/>
        <v>12655.946969696983</v>
      </c>
      <c r="J206" s="403">
        <f t="shared" si="17"/>
        <v>151871.36363636379</v>
      </c>
      <c r="K206" s="403"/>
      <c r="L206" s="361">
        <f t="shared" si="18"/>
        <v>8180</v>
      </c>
      <c r="M206" s="403"/>
      <c r="N206" s="361"/>
    </row>
    <row r="207" spans="2:14" x14ac:dyDescent="0.2">
      <c r="B207" s="402"/>
      <c r="C207" s="403">
        <v>1</v>
      </c>
      <c r="D207" s="404"/>
      <c r="E207" s="403">
        <v>2</v>
      </c>
      <c r="F207" s="403">
        <v>43.1</v>
      </c>
      <c r="G207" s="403">
        <f t="shared" si="14"/>
        <v>40</v>
      </c>
      <c r="H207" s="403">
        <f t="shared" si="15"/>
        <v>3619.521198059484</v>
      </c>
      <c r="I207" s="403">
        <f t="shared" si="16"/>
        <v>13000.113636363647</v>
      </c>
      <c r="J207" s="403">
        <f t="shared" si="17"/>
        <v>156001.36363636376</v>
      </c>
      <c r="K207" s="403"/>
      <c r="L207" s="361">
        <f t="shared" si="18"/>
        <v>8620</v>
      </c>
      <c r="M207" s="403"/>
      <c r="N207" s="361"/>
    </row>
    <row r="208" spans="2:14" x14ac:dyDescent="0.2">
      <c r="B208" s="402"/>
      <c r="C208" s="403">
        <v>1</v>
      </c>
      <c r="D208" s="404"/>
      <c r="E208" s="403">
        <v>4</v>
      </c>
      <c r="F208" s="403">
        <v>78.7</v>
      </c>
      <c r="G208" s="403">
        <f t="shared" si="14"/>
        <v>49</v>
      </c>
      <c r="H208" s="403">
        <f t="shared" si="15"/>
        <v>3046.0956451426614</v>
      </c>
      <c r="I208" s="403">
        <f t="shared" si="16"/>
        <v>19977.310606060622</v>
      </c>
      <c r="J208" s="403">
        <f t="shared" si="17"/>
        <v>239727.72727272747</v>
      </c>
      <c r="K208" s="403"/>
      <c r="L208" s="361">
        <f t="shared" si="18"/>
        <v>15740</v>
      </c>
      <c r="M208" s="403"/>
      <c r="N208" s="361"/>
    </row>
    <row r="209" spans="2:14" x14ac:dyDescent="0.2">
      <c r="B209" s="402"/>
      <c r="C209" s="403">
        <v>1</v>
      </c>
      <c r="D209" s="404"/>
      <c r="E209" s="403">
        <v>1</v>
      </c>
      <c r="F209" s="403">
        <v>29.3</v>
      </c>
      <c r="G209" s="403">
        <f t="shared" si="14"/>
        <v>34</v>
      </c>
      <c r="H209" s="403">
        <f t="shared" si="15"/>
        <v>4055.677939807636</v>
      </c>
      <c r="I209" s="403">
        <f t="shared" si="16"/>
        <v>9902.6136363636451</v>
      </c>
      <c r="J209" s="403">
        <f t="shared" si="17"/>
        <v>118831.36363636373</v>
      </c>
      <c r="K209" s="403"/>
      <c r="L209" s="361">
        <f t="shared" si="18"/>
        <v>5860</v>
      </c>
      <c r="M209" s="403"/>
      <c r="N209" s="361"/>
    </row>
    <row r="210" spans="2:14" x14ac:dyDescent="0.2">
      <c r="B210" s="402"/>
      <c r="C210" s="403">
        <v>1</v>
      </c>
      <c r="D210" s="404"/>
      <c r="E210" s="403">
        <v>1</v>
      </c>
      <c r="F210" s="403">
        <v>29.3</v>
      </c>
      <c r="G210" s="403">
        <f t="shared" si="14"/>
        <v>34</v>
      </c>
      <c r="H210" s="403">
        <f t="shared" si="15"/>
        <v>4055.677939807636</v>
      </c>
      <c r="I210" s="403">
        <f t="shared" si="16"/>
        <v>9902.6136363636451</v>
      </c>
      <c r="J210" s="403">
        <f t="shared" si="17"/>
        <v>118831.36363636373</v>
      </c>
      <c r="K210" s="403"/>
      <c r="L210" s="361">
        <f t="shared" si="18"/>
        <v>5860</v>
      </c>
      <c r="M210" s="403"/>
      <c r="N210" s="361"/>
    </row>
    <row r="211" spans="2:14" x14ac:dyDescent="0.2">
      <c r="B211" s="402"/>
      <c r="C211" s="403">
        <v>1</v>
      </c>
      <c r="D211" s="404"/>
      <c r="E211" s="403">
        <v>1</v>
      </c>
      <c r="F211" s="403">
        <v>30.4</v>
      </c>
      <c r="G211" s="403">
        <f t="shared" si="14"/>
        <v>34</v>
      </c>
      <c r="H211" s="403">
        <f t="shared" si="15"/>
        <v>3976.8540669856502</v>
      </c>
      <c r="I211" s="403">
        <f t="shared" si="16"/>
        <v>10074.696969696981</v>
      </c>
      <c r="J211" s="403">
        <f t="shared" si="17"/>
        <v>120896.36363636376</v>
      </c>
      <c r="K211" s="403"/>
      <c r="L211" s="361">
        <f t="shared" si="18"/>
        <v>6080</v>
      </c>
      <c r="M211" s="403"/>
      <c r="N211" s="352"/>
    </row>
    <row r="212" spans="2:14" x14ac:dyDescent="0.2">
      <c r="B212" s="402"/>
      <c r="C212" s="403">
        <v>1</v>
      </c>
      <c r="D212" s="404"/>
      <c r="E212" s="403">
        <v>1</v>
      </c>
      <c r="F212" s="403">
        <v>30.4</v>
      </c>
      <c r="G212" s="403">
        <f t="shared" si="14"/>
        <v>34</v>
      </c>
      <c r="H212" s="403">
        <f t="shared" si="15"/>
        <v>3976.8540669856502</v>
      </c>
      <c r="I212" s="403">
        <f t="shared" si="16"/>
        <v>10074.696969696981</v>
      </c>
      <c r="J212" s="403">
        <f t="shared" si="17"/>
        <v>120896.36363636376</v>
      </c>
      <c r="K212" s="403"/>
      <c r="L212" s="361">
        <f t="shared" si="18"/>
        <v>6080</v>
      </c>
      <c r="M212" s="403"/>
      <c r="N212" s="352"/>
    </row>
    <row r="213" spans="2:14" x14ac:dyDescent="0.2">
      <c r="B213" s="402"/>
      <c r="C213" s="403">
        <v>1</v>
      </c>
      <c r="D213" s="404"/>
      <c r="E213" s="403">
        <v>2</v>
      </c>
      <c r="F213" s="403">
        <v>39.6</v>
      </c>
      <c r="G213" s="403">
        <f t="shared" si="14"/>
        <v>40</v>
      </c>
      <c r="H213" s="403">
        <f t="shared" si="15"/>
        <v>3773.5078053259899</v>
      </c>
      <c r="I213" s="403">
        <f t="shared" si="16"/>
        <v>12452.575757575767</v>
      </c>
      <c r="J213" s="403">
        <f t="shared" si="17"/>
        <v>149430.9090909092</v>
      </c>
      <c r="K213" s="403"/>
      <c r="L213" s="361">
        <f t="shared" si="18"/>
        <v>7920</v>
      </c>
      <c r="M213" s="403"/>
      <c r="N213" s="352"/>
    </row>
    <row r="214" spans="2:14" x14ac:dyDescent="0.2">
      <c r="B214" s="402"/>
      <c r="C214" s="403">
        <v>1</v>
      </c>
      <c r="D214" s="404"/>
      <c r="E214" s="403">
        <v>2</v>
      </c>
      <c r="F214" s="403">
        <v>40.9</v>
      </c>
      <c r="G214" s="403">
        <f t="shared" si="14"/>
        <v>40</v>
      </c>
      <c r="H214" s="403">
        <f t="shared" si="15"/>
        <v>3713.2362747277211</v>
      </c>
      <c r="I214" s="403">
        <f t="shared" si="16"/>
        <v>12655.946969696983</v>
      </c>
      <c r="J214" s="403">
        <f t="shared" si="17"/>
        <v>151871.36363636379</v>
      </c>
      <c r="K214" s="403"/>
      <c r="L214" s="361">
        <f t="shared" si="18"/>
        <v>8180</v>
      </c>
      <c r="M214" s="403"/>
      <c r="N214" s="352"/>
    </row>
    <row r="215" spans="2:14" x14ac:dyDescent="0.2">
      <c r="B215" s="402"/>
      <c r="C215" s="403">
        <v>1</v>
      </c>
      <c r="D215" s="404"/>
      <c r="E215" s="403">
        <v>2</v>
      </c>
      <c r="F215" s="403">
        <v>43.1</v>
      </c>
      <c r="G215" s="403">
        <f t="shared" si="14"/>
        <v>40</v>
      </c>
      <c r="H215" s="403">
        <f t="shared" si="15"/>
        <v>3619.521198059484</v>
      </c>
      <c r="I215" s="403">
        <f t="shared" si="16"/>
        <v>13000.113636363647</v>
      </c>
      <c r="J215" s="403">
        <f t="shared" si="17"/>
        <v>156001.36363636376</v>
      </c>
      <c r="K215" s="403"/>
      <c r="L215" s="361">
        <f t="shared" si="18"/>
        <v>8620</v>
      </c>
      <c r="M215" s="403"/>
      <c r="N215" s="352"/>
    </row>
    <row r="216" spans="2:14" x14ac:dyDescent="0.2">
      <c r="B216" s="402"/>
      <c r="C216" s="403">
        <v>1</v>
      </c>
      <c r="D216" s="404"/>
      <c r="E216" s="403">
        <v>4</v>
      </c>
      <c r="F216" s="403">
        <v>78.7</v>
      </c>
      <c r="G216" s="403">
        <f t="shared" si="14"/>
        <v>49</v>
      </c>
      <c r="H216" s="403">
        <f t="shared" si="15"/>
        <v>3046.0956451426614</v>
      </c>
      <c r="I216" s="403">
        <f t="shared" si="16"/>
        <v>19977.310606060622</v>
      </c>
      <c r="J216" s="403">
        <f t="shared" si="17"/>
        <v>239727.72727272747</v>
      </c>
      <c r="K216" s="403"/>
      <c r="L216" s="361">
        <f t="shared" si="18"/>
        <v>15740</v>
      </c>
      <c r="M216" s="403"/>
      <c r="N216" s="352"/>
    </row>
    <row r="217" spans="2:14" x14ac:dyDescent="0.2">
      <c r="B217" s="402"/>
      <c r="C217" s="403">
        <v>1</v>
      </c>
      <c r="D217" s="404"/>
      <c r="E217" s="403">
        <v>1</v>
      </c>
      <c r="F217" s="403">
        <v>29.3</v>
      </c>
      <c r="G217" s="403">
        <f t="shared" si="14"/>
        <v>34</v>
      </c>
      <c r="H217" s="403">
        <f t="shared" si="15"/>
        <v>4055.677939807636</v>
      </c>
      <c r="I217" s="403">
        <f t="shared" si="16"/>
        <v>9902.6136363636451</v>
      </c>
      <c r="J217" s="403">
        <f t="shared" si="17"/>
        <v>118831.36363636373</v>
      </c>
      <c r="K217" s="403"/>
      <c r="L217" s="361">
        <f t="shared" si="18"/>
        <v>5860</v>
      </c>
      <c r="M217" s="403"/>
      <c r="N217" s="352"/>
    </row>
    <row r="218" spans="2:14" x14ac:dyDescent="0.2">
      <c r="B218" s="402"/>
      <c r="C218" s="403">
        <v>1</v>
      </c>
      <c r="D218" s="404"/>
      <c r="E218" s="403">
        <v>1</v>
      </c>
      <c r="F218" s="403">
        <v>29.3</v>
      </c>
      <c r="G218" s="403">
        <f t="shared" si="14"/>
        <v>34</v>
      </c>
      <c r="H218" s="403">
        <f t="shared" si="15"/>
        <v>4055.677939807636</v>
      </c>
      <c r="I218" s="403">
        <f t="shared" si="16"/>
        <v>9902.6136363636451</v>
      </c>
      <c r="J218" s="403">
        <f t="shared" si="17"/>
        <v>118831.36363636373</v>
      </c>
      <c r="K218" s="403"/>
      <c r="L218" s="361">
        <f t="shared" si="18"/>
        <v>5860</v>
      </c>
      <c r="M218" s="403"/>
      <c r="N218" s="352"/>
    </row>
    <row r="219" spans="2:14" x14ac:dyDescent="0.2">
      <c r="B219" s="402"/>
      <c r="C219" s="403">
        <v>1</v>
      </c>
      <c r="D219" s="404"/>
      <c r="E219" s="403">
        <v>1</v>
      </c>
      <c r="F219" s="403">
        <v>30.4</v>
      </c>
      <c r="G219" s="403">
        <f t="shared" si="14"/>
        <v>34</v>
      </c>
      <c r="H219" s="403">
        <f t="shared" si="15"/>
        <v>3976.8540669856502</v>
      </c>
      <c r="I219" s="403">
        <f t="shared" si="16"/>
        <v>10074.696969696981</v>
      </c>
      <c r="J219" s="403">
        <f t="shared" si="17"/>
        <v>120896.36363636376</v>
      </c>
      <c r="K219" s="403"/>
      <c r="L219" s="361">
        <f t="shared" si="18"/>
        <v>6080</v>
      </c>
      <c r="M219" s="403"/>
      <c r="N219" s="352"/>
    </row>
    <row r="220" spans="2:14" x14ac:dyDescent="0.2">
      <c r="B220" s="402"/>
      <c r="C220" s="403">
        <v>1</v>
      </c>
      <c r="D220" s="404"/>
      <c r="E220" s="403">
        <v>1</v>
      </c>
      <c r="F220" s="403">
        <v>30.4</v>
      </c>
      <c r="G220" s="403">
        <f t="shared" si="14"/>
        <v>34</v>
      </c>
      <c r="H220" s="403">
        <f t="shared" si="15"/>
        <v>3976.8540669856502</v>
      </c>
      <c r="I220" s="403">
        <f t="shared" si="16"/>
        <v>10074.696969696981</v>
      </c>
      <c r="J220" s="403">
        <f t="shared" si="17"/>
        <v>120896.36363636376</v>
      </c>
      <c r="K220" s="403"/>
      <c r="L220" s="361">
        <f t="shared" si="18"/>
        <v>6080</v>
      </c>
      <c r="M220" s="403"/>
      <c r="N220" s="352"/>
    </row>
    <row r="221" spans="2:14" x14ac:dyDescent="0.2">
      <c r="B221" s="402"/>
      <c r="C221" s="403">
        <v>1</v>
      </c>
      <c r="D221" s="404"/>
      <c r="E221" s="403">
        <v>2</v>
      </c>
      <c r="F221" s="403">
        <v>39.6</v>
      </c>
      <c r="G221" s="403">
        <f t="shared" ref="G221:G284" si="20">IF(E221=1,34,IF(E221=2,40,IF(E221=3,44,IF(E221=4,49,IF(E221=5,52,IF(E221=6,55,IF(E221=1.5,27,IF(E221=2.5,34))))))))</f>
        <v>40</v>
      </c>
      <c r="H221" s="403">
        <f t="shared" ref="H221:H284" si="21">+$H$3*(F221+G221)/(1.57142857142857)/F221</f>
        <v>3773.5078053259899</v>
      </c>
      <c r="I221" s="403">
        <f t="shared" ref="I221:I284" si="22">+F221*H221/12</f>
        <v>12452.575757575767</v>
      </c>
      <c r="J221" s="403">
        <f t="shared" si="17"/>
        <v>149430.9090909092</v>
      </c>
      <c r="K221" s="403"/>
      <c r="L221" s="361">
        <f t="shared" si="18"/>
        <v>7920</v>
      </c>
      <c r="M221" s="403"/>
      <c r="N221" s="352"/>
    </row>
    <row r="222" spans="2:14" x14ac:dyDescent="0.2">
      <c r="B222" s="402"/>
      <c r="C222" s="403">
        <v>1</v>
      </c>
      <c r="D222" s="404"/>
      <c r="E222" s="403">
        <v>2</v>
      </c>
      <c r="F222" s="403">
        <v>40.9</v>
      </c>
      <c r="G222" s="403">
        <f t="shared" si="20"/>
        <v>40</v>
      </c>
      <c r="H222" s="403">
        <f t="shared" si="21"/>
        <v>3713.2362747277211</v>
      </c>
      <c r="I222" s="403">
        <f t="shared" si="22"/>
        <v>12655.946969696983</v>
      </c>
      <c r="J222" s="403">
        <f t="shared" ref="J222:J285" si="23">+I222*12</f>
        <v>151871.36363636379</v>
      </c>
      <c r="K222" s="403"/>
      <c r="L222" s="361">
        <f t="shared" ref="L222:L285" si="24">F222*$H$4</f>
        <v>8180</v>
      </c>
      <c r="M222" s="403"/>
      <c r="N222" s="352"/>
    </row>
    <row r="223" spans="2:14" x14ac:dyDescent="0.2">
      <c r="B223" s="402"/>
      <c r="C223" s="403">
        <v>1</v>
      </c>
      <c r="D223" s="404"/>
      <c r="E223" s="403">
        <v>2</v>
      </c>
      <c r="F223" s="403">
        <v>43.1</v>
      </c>
      <c r="G223" s="403">
        <f t="shared" si="20"/>
        <v>40</v>
      </c>
      <c r="H223" s="403">
        <f t="shared" si="21"/>
        <v>3619.521198059484</v>
      </c>
      <c r="I223" s="403">
        <f t="shared" si="22"/>
        <v>13000.113636363647</v>
      </c>
      <c r="J223" s="403">
        <f t="shared" si="23"/>
        <v>156001.36363636376</v>
      </c>
      <c r="K223" s="403"/>
      <c r="L223" s="361">
        <f t="shared" si="24"/>
        <v>8620</v>
      </c>
      <c r="M223" s="403"/>
      <c r="N223" s="352"/>
    </row>
    <row r="224" spans="2:14" x14ac:dyDescent="0.2">
      <c r="B224" s="402"/>
      <c r="C224" s="403">
        <v>1</v>
      </c>
      <c r="D224" s="404"/>
      <c r="E224" s="403">
        <v>4</v>
      </c>
      <c r="F224" s="403">
        <v>78.7</v>
      </c>
      <c r="G224" s="403">
        <f t="shared" si="20"/>
        <v>49</v>
      </c>
      <c r="H224" s="403">
        <f t="shared" si="21"/>
        <v>3046.0956451426614</v>
      </c>
      <c r="I224" s="403">
        <f t="shared" si="22"/>
        <v>19977.310606060622</v>
      </c>
      <c r="J224" s="403">
        <f t="shared" si="23"/>
        <v>239727.72727272747</v>
      </c>
      <c r="K224" s="403"/>
      <c r="L224" s="361">
        <f t="shared" si="24"/>
        <v>15740</v>
      </c>
      <c r="M224" s="403"/>
      <c r="N224" s="352"/>
    </row>
    <row r="225" spans="2:14" x14ac:dyDescent="0.2">
      <c r="B225" s="402"/>
      <c r="C225" s="403">
        <v>1</v>
      </c>
      <c r="D225" s="404"/>
      <c r="E225" s="403">
        <v>1</v>
      </c>
      <c r="F225" s="403">
        <v>29.3</v>
      </c>
      <c r="G225" s="403">
        <f t="shared" si="20"/>
        <v>34</v>
      </c>
      <c r="H225" s="403">
        <f t="shared" si="21"/>
        <v>4055.677939807636</v>
      </c>
      <c r="I225" s="403">
        <f t="shared" si="22"/>
        <v>9902.6136363636451</v>
      </c>
      <c r="J225" s="403">
        <f t="shared" si="23"/>
        <v>118831.36363636373</v>
      </c>
      <c r="K225" s="403"/>
      <c r="L225" s="361">
        <f t="shared" si="24"/>
        <v>5860</v>
      </c>
      <c r="M225" s="403"/>
      <c r="N225" s="352"/>
    </row>
    <row r="226" spans="2:14" x14ac:dyDescent="0.2">
      <c r="B226" s="402"/>
      <c r="C226" s="403">
        <v>1</v>
      </c>
      <c r="D226" s="404"/>
      <c r="E226" s="403">
        <v>1</v>
      </c>
      <c r="F226" s="403">
        <v>29.3</v>
      </c>
      <c r="G226" s="403">
        <f t="shared" si="20"/>
        <v>34</v>
      </c>
      <c r="H226" s="403">
        <f t="shared" si="21"/>
        <v>4055.677939807636</v>
      </c>
      <c r="I226" s="403">
        <f t="shared" si="22"/>
        <v>9902.6136363636451</v>
      </c>
      <c r="J226" s="403">
        <f t="shared" si="23"/>
        <v>118831.36363636373</v>
      </c>
      <c r="K226" s="403"/>
      <c r="L226" s="361">
        <f t="shared" si="24"/>
        <v>5860</v>
      </c>
      <c r="M226" s="403"/>
      <c r="N226" s="352"/>
    </row>
    <row r="227" spans="2:14" x14ac:dyDescent="0.2">
      <c r="B227" s="402"/>
      <c r="C227" s="403">
        <v>1</v>
      </c>
      <c r="D227" s="404"/>
      <c r="E227" s="403">
        <v>1</v>
      </c>
      <c r="F227" s="403">
        <v>30.4</v>
      </c>
      <c r="G227" s="403">
        <f t="shared" si="20"/>
        <v>34</v>
      </c>
      <c r="H227" s="403">
        <f t="shared" si="21"/>
        <v>3976.8540669856502</v>
      </c>
      <c r="I227" s="403">
        <f t="shared" si="22"/>
        <v>10074.696969696981</v>
      </c>
      <c r="J227" s="403">
        <f t="shared" si="23"/>
        <v>120896.36363636376</v>
      </c>
      <c r="K227" s="403"/>
      <c r="L227" s="361">
        <f t="shared" si="24"/>
        <v>6080</v>
      </c>
      <c r="M227" s="403"/>
      <c r="N227" s="352"/>
    </row>
    <row r="228" spans="2:14" x14ac:dyDescent="0.2">
      <c r="B228" s="402"/>
      <c r="C228" s="403">
        <v>1</v>
      </c>
      <c r="D228" s="404"/>
      <c r="E228" s="403">
        <v>1</v>
      </c>
      <c r="F228" s="403">
        <v>30.4</v>
      </c>
      <c r="G228" s="403">
        <f t="shared" si="20"/>
        <v>34</v>
      </c>
      <c r="H228" s="403">
        <f t="shared" si="21"/>
        <v>3976.8540669856502</v>
      </c>
      <c r="I228" s="403">
        <f t="shared" si="22"/>
        <v>10074.696969696981</v>
      </c>
      <c r="J228" s="403">
        <f t="shared" si="23"/>
        <v>120896.36363636376</v>
      </c>
      <c r="K228" s="403"/>
      <c r="L228" s="361">
        <f t="shared" si="24"/>
        <v>6080</v>
      </c>
      <c r="M228" s="403"/>
      <c r="N228" s="352"/>
    </row>
    <row r="229" spans="2:14" x14ac:dyDescent="0.2">
      <c r="B229" s="402"/>
      <c r="C229" s="403">
        <v>1</v>
      </c>
      <c r="D229" s="404"/>
      <c r="E229" s="403">
        <v>2</v>
      </c>
      <c r="F229" s="403">
        <v>39.6</v>
      </c>
      <c r="G229" s="403">
        <f t="shared" si="20"/>
        <v>40</v>
      </c>
      <c r="H229" s="403">
        <f t="shared" si="21"/>
        <v>3773.5078053259899</v>
      </c>
      <c r="I229" s="403">
        <f t="shared" si="22"/>
        <v>12452.575757575767</v>
      </c>
      <c r="J229" s="403">
        <f t="shared" si="23"/>
        <v>149430.9090909092</v>
      </c>
      <c r="K229" s="403"/>
      <c r="L229" s="361">
        <f t="shared" si="24"/>
        <v>7920</v>
      </c>
      <c r="M229" s="403"/>
      <c r="N229" s="352"/>
    </row>
    <row r="230" spans="2:14" x14ac:dyDescent="0.2">
      <c r="B230" s="402"/>
      <c r="C230" s="403">
        <v>1</v>
      </c>
      <c r="D230" s="404"/>
      <c r="E230" s="403">
        <v>2</v>
      </c>
      <c r="F230" s="403">
        <v>40.9</v>
      </c>
      <c r="G230" s="403">
        <f t="shared" si="20"/>
        <v>40</v>
      </c>
      <c r="H230" s="403">
        <f t="shared" si="21"/>
        <v>3713.2362747277211</v>
      </c>
      <c r="I230" s="403">
        <f t="shared" si="22"/>
        <v>12655.946969696983</v>
      </c>
      <c r="J230" s="403">
        <f t="shared" si="23"/>
        <v>151871.36363636379</v>
      </c>
      <c r="K230" s="403"/>
      <c r="L230" s="361">
        <f t="shared" si="24"/>
        <v>8180</v>
      </c>
      <c r="M230" s="403"/>
      <c r="N230" s="352"/>
    </row>
    <row r="231" spans="2:14" x14ac:dyDescent="0.2">
      <c r="B231" s="402"/>
      <c r="C231" s="403">
        <v>1</v>
      </c>
      <c r="D231" s="404"/>
      <c r="E231" s="403">
        <v>2</v>
      </c>
      <c r="F231" s="403">
        <v>43.1</v>
      </c>
      <c r="G231" s="403">
        <f t="shared" si="20"/>
        <v>40</v>
      </c>
      <c r="H231" s="403">
        <f t="shared" si="21"/>
        <v>3619.521198059484</v>
      </c>
      <c r="I231" s="403">
        <f t="shared" si="22"/>
        <v>13000.113636363647</v>
      </c>
      <c r="J231" s="403">
        <f t="shared" si="23"/>
        <v>156001.36363636376</v>
      </c>
      <c r="K231" s="403"/>
      <c r="L231" s="361">
        <f t="shared" si="24"/>
        <v>8620</v>
      </c>
      <c r="M231" s="403"/>
      <c r="N231" s="352"/>
    </row>
    <row r="232" spans="2:14" x14ac:dyDescent="0.2">
      <c r="B232" s="402"/>
      <c r="C232" s="403">
        <v>1</v>
      </c>
      <c r="D232" s="404"/>
      <c r="E232" s="403">
        <v>4</v>
      </c>
      <c r="F232" s="403">
        <v>78.7</v>
      </c>
      <c r="G232" s="403">
        <f t="shared" si="20"/>
        <v>49</v>
      </c>
      <c r="H232" s="403">
        <f t="shared" si="21"/>
        <v>3046.0956451426614</v>
      </c>
      <c r="I232" s="403">
        <f t="shared" si="22"/>
        <v>19977.310606060622</v>
      </c>
      <c r="J232" s="403">
        <f t="shared" si="23"/>
        <v>239727.72727272747</v>
      </c>
      <c r="K232" s="403"/>
      <c r="L232" s="361">
        <f t="shared" si="24"/>
        <v>15740</v>
      </c>
      <c r="M232" s="403"/>
      <c r="N232" s="352"/>
    </row>
    <row r="233" spans="2:14" x14ac:dyDescent="0.2">
      <c r="B233" s="402"/>
      <c r="C233" s="403">
        <v>1</v>
      </c>
      <c r="D233" s="404"/>
      <c r="E233" s="403">
        <v>2</v>
      </c>
      <c r="F233" s="403">
        <v>32.9</v>
      </c>
      <c r="G233" s="403">
        <f t="shared" si="20"/>
        <v>40</v>
      </c>
      <c r="H233" s="403">
        <f t="shared" si="21"/>
        <v>4159.6711798839506</v>
      </c>
      <c r="I233" s="403">
        <f t="shared" si="22"/>
        <v>11404.431818181831</v>
      </c>
      <c r="J233" s="403">
        <f t="shared" si="23"/>
        <v>136853.18181818197</v>
      </c>
      <c r="K233" s="403"/>
      <c r="L233" s="361">
        <f t="shared" si="24"/>
        <v>6580</v>
      </c>
      <c r="M233" s="403"/>
      <c r="N233" s="352"/>
    </row>
    <row r="234" spans="2:14" x14ac:dyDescent="0.2">
      <c r="B234" s="402"/>
      <c r="C234" s="403">
        <v>1</v>
      </c>
      <c r="D234" s="404"/>
      <c r="E234" s="403">
        <v>2</v>
      </c>
      <c r="F234" s="403">
        <v>41.3</v>
      </c>
      <c r="G234" s="403">
        <f t="shared" si="20"/>
        <v>40</v>
      </c>
      <c r="H234" s="403">
        <f t="shared" si="21"/>
        <v>3695.4545454545487</v>
      </c>
      <c r="I234" s="403">
        <f t="shared" si="22"/>
        <v>12718.522727272737</v>
      </c>
      <c r="J234" s="403">
        <f t="shared" si="23"/>
        <v>152622.27272727285</v>
      </c>
      <c r="K234" s="403"/>
      <c r="L234" s="361">
        <f t="shared" si="24"/>
        <v>8260</v>
      </c>
      <c r="M234" s="403"/>
      <c r="N234" s="352"/>
    </row>
    <row r="235" spans="2:14" x14ac:dyDescent="0.2">
      <c r="B235" s="402"/>
      <c r="C235" s="403">
        <v>1</v>
      </c>
      <c r="D235" s="404"/>
      <c r="E235" s="403">
        <v>2</v>
      </c>
      <c r="F235" s="403">
        <v>32.9</v>
      </c>
      <c r="G235" s="403">
        <f t="shared" si="20"/>
        <v>40</v>
      </c>
      <c r="H235" s="403">
        <f t="shared" si="21"/>
        <v>4159.6711798839506</v>
      </c>
      <c r="I235" s="403">
        <f t="shared" si="22"/>
        <v>11404.431818181831</v>
      </c>
      <c r="J235" s="403">
        <f t="shared" si="23"/>
        <v>136853.18181818197</v>
      </c>
      <c r="K235" s="403"/>
      <c r="L235" s="361">
        <f t="shared" si="24"/>
        <v>6580</v>
      </c>
      <c r="M235" s="403"/>
      <c r="N235" s="352"/>
    </row>
    <row r="236" spans="2:14" x14ac:dyDescent="0.2">
      <c r="B236" s="402"/>
      <c r="C236" s="403">
        <v>1</v>
      </c>
      <c r="D236" s="404"/>
      <c r="E236" s="403">
        <v>2</v>
      </c>
      <c r="F236" s="403">
        <v>44.3</v>
      </c>
      <c r="G236" s="403">
        <f t="shared" si="20"/>
        <v>40</v>
      </c>
      <c r="H236" s="403">
        <f t="shared" si="21"/>
        <v>3572.3271085573606</v>
      </c>
      <c r="I236" s="403">
        <f t="shared" si="22"/>
        <v>13187.840909090921</v>
      </c>
      <c r="J236" s="403">
        <f t="shared" si="23"/>
        <v>158254.09090909106</v>
      </c>
      <c r="K236" s="403"/>
      <c r="L236" s="361">
        <f t="shared" si="24"/>
        <v>8860</v>
      </c>
      <c r="M236" s="403"/>
      <c r="N236" s="352"/>
    </row>
    <row r="237" spans="2:14" x14ac:dyDescent="0.2">
      <c r="B237" s="402"/>
      <c r="C237" s="403">
        <v>1</v>
      </c>
      <c r="D237" s="404"/>
      <c r="E237" s="403">
        <v>3</v>
      </c>
      <c r="F237" s="403">
        <v>66.900000000000006</v>
      </c>
      <c r="G237" s="403">
        <f t="shared" si="20"/>
        <v>44</v>
      </c>
      <c r="H237" s="403">
        <f t="shared" si="21"/>
        <v>3111.9513520858836</v>
      </c>
      <c r="I237" s="403">
        <f t="shared" si="22"/>
        <v>17349.128787878803</v>
      </c>
      <c r="J237" s="403">
        <f t="shared" si="23"/>
        <v>208189.54545454565</v>
      </c>
      <c r="K237" s="403"/>
      <c r="L237" s="361">
        <f t="shared" si="24"/>
        <v>13380.000000000002</v>
      </c>
      <c r="M237" s="403"/>
      <c r="N237" s="352"/>
    </row>
    <row r="238" spans="2:14" x14ac:dyDescent="0.2">
      <c r="B238" s="402"/>
      <c r="C238" s="403">
        <v>1</v>
      </c>
      <c r="D238" s="404"/>
      <c r="E238" s="403">
        <v>2</v>
      </c>
      <c r="F238" s="403">
        <v>32.9</v>
      </c>
      <c r="G238" s="403">
        <f t="shared" si="20"/>
        <v>40</v>
      </c>
      <c r="H238" s="403">
        <f t="shared" si="21"/>
        <v>4159.6711798839506</v>
      </c>
      <c r="I238" s="403">
        <f t="shared" si="22"/>
        <v>11404.431818181831</v>
      </c>
      <c r="J238" s="403">
        <f t="shared" si="23"/>
        <v>136853.18181818197</v>
      </c>
      <c r="K238" s="403"/>
      <c r="L238" s="361">
        <f t="shared" si="24"/>
        <v>6580</v>
      </c>
      <c r="M238" s="403"/>
      <c r="N238" s="352"/>
    </row>
    <row r="239" spans="2:14" x14ac:dyDescent="0.2">
      <c r="B239" s="402"/>
      <c r="C239" s="403">
        <v>1</v>
      </c>
      <c r="D239" s="404"/>
      <c r="E239" s="403">
        <v>2</v>
      </c>
      <c r="F239" s="403">
        <v>44.3</v>
      </c>
      <c r="G239" s="403">
        <f t="shared" si="20"/>
        <v>40</v>
      </c>
      <c r="H239" s="403">
        <f t="shared" si="21"/>
        <v>3572.3271085573606</v>
      </c>
      <c r="I239" s="403">
        <f t="shared" si="22"/>
        <v>13187.840909090921</v>
      </c>
      <c r="J239" s="403">
        <f t="shared" si="23"/>
        <v>158254.09090909106</v>
      </c>
      <c r="K239" s="403"/>
      <c r="L239" s="361">
        <f t="shared" si="24"/>
        <v>8860</v>
      </c>
      <c r="M239" s="403"/>
      <c r="N239" s="352"/>
    </row>
    <row r="240" spans="2:14" x14ac:dyDescent="0.2">
      <c r="B240" s="402"/>
      <c r="C240" s="403">
        <v>1</v>
      </c>
      <c r="D240" s="404"/>
      <c r="E240" s="403">
        <v>3</v>
      </c>
      <c r="F240" s="403">
        <v>66.900000000000006</v>
      </c>
      <c r="G240" s="403">
        <f t="shared" si="20"/>
        <v>44</v>
      </c>
      <c r="H240" s="403">
        <f t="shared" si="21"/>
        <v>3111.9513520858836</v>
      </c>
      <c r="I240" s="403">
        <f t="shared" si="22"/>
        <v>17349.128787878803</v>
      </c>
      <c r="J240" s="403">
        <f t="shared" si="23"/>
        <v>208189.54545454565</v>
      </c>
      <c r="K240" s="403"/>
      <c r="L240" s="361">
        <f t="shared" si="24"/>
        <v>13380.000000000002</v>
      </c>
      <c r="M240" s="403"/>
      <c r="N240" s="352"/>
    </row>
    <row r="241" spans="2:14" x14ac:dyDescent="0.2">
      <c r="B241" s="402"/>
      <c r="C241" s="403">
        <v>1</v>
      </c>
      <c r="D241" s="404"/>
      <c r="E241" s="403">
        <v>2</v>
      </c>
      <c r="F241" s="403">
        <v>32.9</v>
      </c>
      <c r="G241" s="403">
        <f t="shared" si="20"/>
        <v>40</v>
      </c>
      <c r="H241" s="403">
        <f t="shared" si="21"/>
        <v>4159.6711798839506</v>
      </c>
      <c r="I241" s="403">
        <f t="shared" si="22"/>
        <v>11404.431818181831</v>
      </c>
      <c r="J241" s="403">
        <f t="shared" si="23"/>
        <v>136853.18181818197</v>
      </c>
      <c r="K241" s="403"/>
      <c r="L241" s="361">
        <f t="shared" si="24"/>
        <v>6580</v>
      </c>
      <c r="M241" s="403"/>
      <c r="N241" s="352"/>
    </row>
    <row r="242" spans="2:14" x14ac:dyDescent="0.2">
      <c r="B242" s="402"/>
      <c r="C242" s="403">
        <v>1</v>
      </c>
      <c r="D242" s="404"/>
      <c r="E242" s="403">
        <v>2</v>
      </c>
      <c r="F242" s="403">
        <v>44.3</v>
      </c>
      <c r="G242" s="403">
        <f t="shared" si="20"/>
        <v>40</v>
      </c>
      <c r="H242" s="403">
        <f t="shared" si="21"/>
        <v>3572.3271085573606</v>
      </c>
      <c r="I242" s="403">
        <f t="shared" si="22"/>
        <v>13187.840909090921</v>
      </c>
      <c r="J242" s="403">
        <f t="shared" si="23"/>
        <v>158254.09090909106</v>
      </c>
      <c r="K242" s="403"/>
      <c r="L242" s="361">
        <f t="shared" si="24"/>
        <v>8860</v>
      </c>
      <c r="M242" s="403"/>
      <c r="N242" s="352"/>
    </row>
    <row r="243" spans="2:14" x14ac:dyDescent="0.2">
      <c r="B243" s="402"/>
      <c r="C243" s="403">
        <v>1</v>
      </c>
      <c r="D243" s="404"/>
      <c r="E243" s="403">
        <v>3</v>
      </c>
      <c r="F243" s="403">
        <v>66.900000000000006</v>
      </c>
      <c r="G243" s="403">
        <f t="shared" si="20"/>
        <v>44</v>
      </c>
      <c r="H243" s="403">
        <f t="shared" si="21"/>
        <v>3111.9513520858836</v>
      </c>
      <c r="I243" s="403">
        <f t="shared" si="22"/>
        <v>17349.128787878803</v>
      </c>
      <c r="J243" s="403">
        <f t="shared" si="23"/>
        <v>208189.54545454565</v>
      </c>
      <c r="K243" s="403"/>
      <c r="L243" s="361">
        <f t="shared" si="24"/>
        <v>13380.000000000002</v>
      </c>
      <c r="M243" s="403"/>
      <c r="N243" s="352"/>
    </row>
    <row r="244" spans="2:14" x14ac:dyDescent="0.2">
      <c r="B244" s="402"/>
      <c r="C244" s="403">
        <v>1</v>
      </c>
      <c r="D244" s="404"/>
      <c r="E244" s="403">
        <v>2</v>
      </c>
      <c r="F244" s="403">
        <v>32.9</v>
      </c>
      <c r="G244" s="403">
        <f t="shared" si="20"/>
        <v>40</v>
      </c>
      <c r="H244" s="403">
        <f t="shared" si="21"/>
        <v>4159.6711798839506</v>
      </c>
      <c r="I244" s="403">
        <f t="shared" si="22"/>
        <v>11404.431818181831</v>
      </c>
      <c r="J244" s="403">
        <f t="shared" si="23"/>
        <v>136853.18181818197</v>
      </c>
      <c r="K244" s="403"/>
      <c r="L244" s="361">
        <f t="shared" si="24"/>
        <v>6580</v>
      </c>
      <c r="M244" s="403"/>
      <c r="N244" s="352"/>
    </row>
    <row r="245" spans="2:14" x14ac:dyDescent="0.2">
      <c r="B245" s="402"/>
      <c r="C245" s="403">
        <v>1</v>
      </c>
      <c r="D245" s="404"/>
      <c r="E245" s="403">
        <v>2</v>
      </c>
      <c r="F245" s="403">
        <v>44.3</v>
      </c>
      <c r="G245" s="403">
        <f t="shared" si="20"/>
        <v>40</v>
      </c>
      <c r="H245" s="403">
        <f t="shared" si="21"/>
        <v>3572.3271085573606</v>
      </c>
      <c r="I245" s="403">
        <f t="shared" si="22"/>
        <v>13187.840909090921</v>
      </c>
      <c r="J245" s="403">
        <f t="shared" si="23"/>
        <v>158254.09090909106</v>
      </c>
      <c r="K245" s="403"/>
      <c r="L245" s="361">
        <f t="shared" si="24"/>
        <v>8860</v>
      </c>
      <c r="M245" s="403"/>
      <c r="N245" s="352"/>
    </row>
    <row r="246" spans="2:14" x14ac:dyDescent="0.2">
      <c r="B246" s="402"/>
      <c r="C246" s="403">
        <v>1</v>
      </c>
      <c r="D246" s="404"/>
      <c r="E246" s="403">
        <v>3</v>
      </c>
      <c r="F246" s="403">
        <v>66.900000000000006</v>
      </c>
      <c r="G246" s="403">
        <f t="shared" si="20"/>
        <v>44</v>
      </c>
      <c r="H246" s="403">
        <f t="shared" si="21"/>
        <v>3111.9513520858836</v>
      </c>
      <c r="I246" s="403">
        <f t="shared" si="22"/>
        <v>17349.128787878803</v>
      </c>
      <c r="J246" s="403">
        <f t="shared" si="23"/>
        <v>208189.54545454565</v>
      </c>
      <c r="K246" s="403"/>
      <c r="L246" s="361">
        <f t="shared" si="24"/>
        <v>13380.000000000002</v>
      </c>
      <c r="M246" s="403"/>
      <c r="N246" s="352"/>
    </row>
    <row r="247" spans="2:14" x14ac:dyDescent="0.2">
      <c r="B247" s="402"/>
      <c r="C247" s="403">
        <v>1</v>
      </c>
      <c r="D247" s="404"/>
      <c r="E247" s="403">
        <v>2</v>
      </c>
      <c r="F247" s="403">
        <v>32.9</v>
      </c>
      <c r="G247" s="403">
        <f t="shared" si="20"/>
        <v>40</v>
      </c>
      <c r="H247" s="403">
        <f t="shared" si="21"/>
        <v>4159.6711798839506</v>
      </c>
      <c r="I247" s="403">
        <f t="shared" si="22"/>
        <v>11404.431818181831</v>
      </c>
      <c r="J247" s="403">
        <f t="shared" si="23"/>
        <v>136853.18181818197</v>
      </c>
      <c r="K247" s="403"/>
      <c r="L247" s="361">
        <f t="shared" si="24"/>
        <v>6580</v>
      </c>
      <c r="M247" s="403"/>
      <c r="N247" s="352"/>
    </row>
    <row r="248" spans="2:14" x14ac:dyDescent="0.2">
      <c r="B248" s="402"/>
      <c r="C248" s="403">
        <v>1</v>
      </c>
      <c r="D248" s="404"/>
      <c r="E248" s="403">
        <v>2</v>
      </c>
      <c r="F248" s="403">
        <v>44.3</v>
      </c>
      <c r="G248" s="403">
        <f t="shared" si="20"/>
        <v>40</v>
      </c>
      <c r="H248" s="403">
        <f t="shared" si="21"/>
        <v>3572.3271085573606</v>
      </c>
      <c r="I248" s="403">
        <f t="shared" si="22"/>
        <v>13187.840909090921</v>
      </c>
      <c r="J248" s="403">
        <f t="shared" si="23"/>
        <v>158254.09090909106</v>
      </c>
      <c r="K248" s="403"/>
      <c r="L248" s="361">
        <f t="shared" si="24"/>
        <v>8860</v>
      </c>
      <c r="M248" s="403"/>
      <c r="N248" s="352"/>
    </row>
    <row r="249" spans="2:14" x14ac:dyDescent="0.2">
      <c r="B249" s="402"/>
      <c r="C249" s="403">
        <v>1</v>
      </c>
      <c r="D249" s="404"/>
      <c r="E249" s="403">
        <v>3</v>
      </c>
      <c r="F249" s="403">
        <v>66.900000000000006</v>
      </c>
      <c r="G249" s="403">
        <f t="shared" si="20"/>
        <v>44</v>
      </c>
      <c r="H249" s="403">
        <f t="shared" si="21"/>
        <v>3111.9513520858836</v>
      </c>
      <c r="I249" s="403">
        <f t="shared" si="22"/>
        <v>17349.128787878803</v>
      </c>
      <c r="J249" s="403">
        <f t="shared" si="23"/>
        <v>208189.54545454565</v>
      </c>
      <c r="K249" s="403"/>
      <c r="L249" s="361">
        <f t="shared" si="24"/>
        <v>13380.000000000002</v>
      </c>
      <c r="M249" s="403"/>
      <c r="N249" s="352"/>
    </row>
    <row r="250" spans="2:14" x14ac:dyDescent="0.2">
      <c r="B250" s="402"/>
      <c r="C250" s="403">
        <v>1</v>
      </c>
      <c r="D250" s="404"/>
      <c r="E250" s="403">
        <v>2</v>
      </c>
      <c r="F250" s="403">
        <v>32.9</v>
      </c>
      <c r="G250" s="403">
        <f t="shared" si="20"/>
        <v>40</v>
      </c>
      <c r="H250" s="403">
        <f t="shared" si="21"/>
        <v>4159.6711798839506</v>
      </c>
      <c r="I250" s="403">
        <f t="shared" si="22"/>
        <v>11404.431818181831</v>
      </c>
      <c r="J250" s="403">
        <f t="shared" si="23"/>
        <v>136853.18181818197</v>
      </c>
      <c r="K250" s="403"/>
      <c r="L250" s="361">
        <f t="shared" si="24"/>
        <v>6580</v>
      </c>
      <c r="M250" s="403"/>
      <c r="N250" s="352"/>
    </row>
    <row r="251" spans="2:14" x14ac:dyDescent="0.2">
      <c r="B251" s="402"/>
      <c r="C251" s="403">
        <v>1</v>
      </c>
      <c r="D251" s="404"/>
      <c r="E251" s="403">
        <v>2</v>
      </c>
      <c r="F251" s="403">
        <v>44.3</v>
      </c>
      <c r="G251" s="403">
        <f t="shared" si="20"/>
        <v>40</v>
      </c>
      <c r="H251" s="403">
        <f t="shared" si="21"/>
        <v>3572.3271085573606</v>
      </c>
      <c r="I251" s="403">
        <f t="shared" si="22"/>
        <v>13187.840909090921</v>
      </c>
      <c r="J251" s="403">
        <f t="shared" si="23"/>
        <v>158254.09090909106</v>
      </c>
      <c r="K251" s="403"/>
      <c r="L251" s="361">
        <f t="shared" si="24"/>
        <v>8860</v>
      </c>
      <c r="M251" s="403"/>
      <c r="N251" s="352"/>
    </row>
    <row r="252" spans="2:14" x14ac:dyDescent="0.2">
      <c r="B252" s="402"/>
      <c r="C252" s="403">
        <v>1</v>
      </c>
      <c r="D252" s="404"/>
      <c r="E252" s="403">
        <v>3</v>
      </c>
      <c r="F252" s="403">
        <v>66.900000000000006</v>
      </c>
      <c r="G252" s="403">
        <f t="shared" si="20"/>
        <v>44</v>
      </c>
      <c r="H252" s="403">
        <f t="shared" si="21"/>
        <v>3111.9513520858836</v>
      </c>
      <c r="I252" s="403">
        <f t="shared" si="22"/>
        <v>17349.128787878803</v>
      </c>
      <c r="J252" s="403">
        <f t="shared" si="23"/>
        <v>208189.54545454565</v>
      </c>
      <c r="K252" s="403"/>
      <c r="L252" s="361">
        <f t="shared" si="24"/>
        <v>13380.000000000002</v>
      </c>
      <c r="M252" s="403"/>
      <c r="N252" s="352"/>
    </row>
    <row r="253" spans="2:14" x14ac:dyDescent="0.2">
      <c r="B253" s="402"/>
      <c r="C253" s="403">
        <v>1</v>
      </c>
      <c r="D253" s="404"/>
      <c r="E253" s="403">
        <v>2</v>
      </c>
      <c r="F253" s="403">
        <v>32.9</v>
      </c>
      <c r="G253" s="403">
        <f t="shared" si="20"/>
        <v>40</v>
      </c>
      <c r="H253" s="403">
        <f t="shared" si="21"/>
        <v>4159.6711798839506</v>
      </c>
      <c r="I253" s="403">
        <f t="shared" si="22"/>
        <v>11404.431818181831</v>
      </c>
      <c r="J253" s="403">
        <f t="shared" si="23"/>
        <v>136853.18181818197</v>
      </c>
      <c r="K253" s="403"/>
      <c r="L253" s="361">
        <f t="shared" si="24"/>
        <v>6580</v>
      </c>
      <c r="M253" s="403"/>
      <c r="N253" s="352"/>
    </row>
    <row r="254" spans="2:14" x14ac:dyDescent="0.2">
      <c r="B254" s="402"/>
      <c r="C254" s="403">
        <v>1</v>
      </c>
      <c r="D254" s="404"/>
      <c r="E254" s="403">
        <v>2</v>
      </c>
      <c r="F254" s="403">
        <v>44.3</v>
      </c>
      <c r="G254" s="403">
        <f t="shared" si="20"/>
        <v>40</v>
      </c>
      <c r="H254" s="403">
        <f t="shared" si="21"/>
        <v>3572.3271085573606</v>
      </c>
      <c r="I254" s="403">
        <f t="shared" si="22"/>
        <v>13187.840909090921</v>
      </c>
      <c r="J254" s="403">
        <f t="shared" si="23"/>
        <v>158254.09090909106</v>
      </c>
      <c r="K254" s="403"/>
      <c r="L254" s="361">
        <f t="shared" si="24"/>
        <v>8860</v>
      </c>
      <c r="M254" s="403"/>
      <c r="N254" s="352"/>
    </row>
    <row r="255" spans="2:14" x14ac:dyDescent="0.2">
      <c r="B255" s="402"/>
      <c r="C255" s="403">
        <v>1</v>
      </c>
      <c r="D255" s="404"/>
      <c r="E255" s="403">
        <v>3</v>
      </c>
      <c r="F255" s="403">
        <v>66.900000000000006</v>
      </c>
      <c r="G255" s="403">
        <f t="shared" si="20"/>
        <v>44</v>
      </c>
      <c r="H255" s="403">
        <f t="shared" si="21"/>
        <v>3111.9513520858836</v>
      </c>
      <c r="I255" s="403">
        <f t="shared" si="22"/>
        <v>17349.128787878803</v>
      </c>
      <c r="J255" s="403">
        <f t="shared" si="23"/>
        <v>208189.54545454565</v>
      </c>
      <c r="K255" s="403"/>
      <c r="L255" s="361">
        <f t="shared" si="24"/>
        <v>13380.000000000002</v>
      </c>
      <c r="M255" s="403"/>
      <c r="N255" s="352"/>
    </row>
    <row r="256" spans="2:14" x14ac:dyDescent="0.2">
      <c r="B256" s="402"/>
      <c r="C256" s="403">
        <v>1</v>
      </c>
      <c r="D256" s="404"/>
      <c r="E256" s="403">
        <v>2</v>
      </c>
      <c r="F256" s="403">
        <v>32.9</v>
      </c>
      <c r="G256" s="403">
        <f t="shared" si="20"/>
        <v>40</v>
      </c>
      <c r="H256" s="403">
        <f t="shared" si="21"/>
        <v>4159.6711798839506</v>
      </c>
      <c r="I256" s="403">
        <f t="shared" si="22"/>
        <v>11404.431818181831</v>
      </c>
      <c r="J256" s="403">
        <f t="shared" si="23"/>
        <v>136853.18181818197</v>
      </c>
      <c r="K256" s="403"/>
      <c r="L256" s="361">
        <f t="shared" si="24"/>
        <v>6580</v>
      </c>
      <c r="M256" s="403"/>
      <c r="N256" s="352"/>
    </row>
    <row r="257" spans="2:14" x14ac:dyDescent="0.2">
      <c r="B257" s="402"/>
      <c r="C257" s="403">
        <v>1</v>
      </c>
      <c r="D257" s="404"/>
      <c r="E257" s="403">
        <v>2</v>
      </c>
      <c r="F257" s="403">
        <v>44.3</v>
      </c>
      <c r="G257" s="403">
        <f t="shared" si="20"/>
        <v>40</v>
      </c>
      <c r="H257" s="403">
        <f t="shared" si="21"/>
        <v>3572.3271085573606</v>
      </c>
      <c r="I257" s="403">
        <f t="shared" si="22"/>
        <v>13187.840909090921</v>
      </c>
      <c r="J257" s="403">
        <f t="shared" si="23"/>
        <v>158254.09090909106</v>
      </c>
      <c r="K257" s="403"/>
      <c r="L257" s="361">
        <f t="shared" si="24"/>
        <v>8860</v>
      </c>
      <c r="M257" s="403"/>
      <c r="N257" s="352"/>
    </row>
    <row r="258" spans="2:14" x14ac:dyDescent="0.2">
      <c r="B258" s="402"/>
      <c r="C258" s="403">
        <v>1</v>
      </c>
      <c r="D258" s="404"/>
      <c r="E258" s="403">
        <v>3</v>
      </c>
      <c r="F258" s="403">
        <v>66.099999999999994</v>
      </c>
      <c r="G258" s="403">
        <f t="shared" si="20"/>
        <v>44</v>
      </c>
      <c r="H258" s="403">
        <f t="shared" si="21"/>
        <v>3126.8945124467091</v>
      </c>
      <c r="I258" s="403">
        <f t="shared" si="22"/>
        <v>17223.977272727287</v>
      </c>
      <c r="J258" s="403">
        <f t="shared" si="23"/>
        <v>206687.72727272744</v>
      </c>
      <c r="K258" s="403"/>
      <c r="L258" s="361">
        <f t="shared" si="24"/>
        <v>13219.999999999998</v>
      </c>
      <c r="M258" s="403"/>
      <c r="N258" s="352"/>
    </row>
    <row r="259" spans="2:14" x14ac:dyDescent="0.2">
      <c r="B259" s="402"/>
      <c r="C259" s="403">
        <v>1</v>
      </c>
      <c r="D259" s="404"/>
      <c r="E259" s="403">
        <v>1</v>
      </c>
      <c r="F259" s="403">
        <v>31.1</v>
      </c>
      <c r="G259" s="403">
        <f t="shared" si="20"/>
        <v>34</v>
      </c>
      <c r="H259" s="403">
        <f t="shared" si="21"/>
        <v>3929.5966091786054</v>
      </c>
      <c r="I259" s="403">
        <f t="shared" si="22"/>
        <v>10184.204545454553</v>
      </c>
      <c r="J259" s="403">
        <f t="shared" si="23"/>
        <v>122210.45454545465</v>
      </c>
      <c r="K259" s="403"/>
      <c r="L259" s="361">
        <f t="shared" si="24"/>
        <v>6220</v>
      </c>
      <c r="M259" s="403"/>
      <c r="N259" s="352"/>
    </row>
    <row r="260" spans="2:14" x14ac:dyDescent="0.2">
      <c r="B260" s="402"/>
      <c r="C260" s="403">
        <v>1</v>
      </c>
      <c r="D260" s="404"/>
      <c r="E260" s="403">
        <v>2</v>
      </c>
      <c r="F260" s="403">
        <v>33.9</v>
      </c>
      <c r="G260" s="403">
        <f t="shared" si="20"/>
        <v>40</v>
      </c>
      <c r="H260" s="403">
        <f t="shared" si="21"/>
        <v>4092.3437919013181</v>
      </c>
      <c r="I260" s="403">
        <f t="shared" si="22"/>
        <v>11560.871212121223</v>
      </c>
      <c r="J260" s="403">
        <f t="shared" si="23"/>
        <v>138730.45454545468</v>
      </c>
      <c r="K260" s="403"/>
      <c r="L260" s="361">
        <f t="shared" si="24"/>
        <v>6780</v>
      </c>
      <c r="M260" s="403"/>
      <c r="N260" s="352"/>
    </row>
    <row r="261" spans="2:14" x14ac:dyDescent="0.2">
      <c r="B261" s="402"/>
      <c r="C261" s="403">
        <v>1</v>
      </c>
      <c r="D261" s="404"/>
      <c r="E261" s="403">
        <v>2</v>
      </c>
      <c r="F261" s="403">
        <v>33.9</v>
      </c>
      <c r="G261" s="403">
        <f t="shared" si="20"/>
        <v>40</v>
      </c>
      <c r="H261" s="403">
        <f t="shared" si="21"/>
        <v>4092.3437919013181</v>
      </c>
      <c r="I261" s="403">
        <f t="shared" si="22"/>
        <v>11560.871212121223</v>
      </c>
      <c r="J261" s="403">
        <f t="shared" si="23"/>
        <v>138730.45454545468</v>
      </c>
      <c r="K261" s="403"/>
      <c r="L261" s="361">
        <f t="shared" si="24"/>
        <v>6780</v>
      </c>
      <c r="M261" s="403"/>
      <c r="N261" s="352"/>
    </row>
    <row r="262" spans="2:14" x14ac:dyDescent="0.2">
      <c r="B262" s="402"/>
      <c r="C262" s="403">
        <v>1</v>
      </c>
      <c r="D262" s="404"/>
      <c r="E262" s="403">
        <v>2</v>
      </c>
      <c r="F262" s="403">
        <v>33.9</v>
      </c>
      <c r="G262" s="403">
        <f t="shared" si="20"/>
        <v>40</v>
      </c>
      <c r="H262" s="403">
        <f t="shared" si="21"/>
        <v>4092.3437919013181</v>
      </c>
      <c r="I262" s="403">
        <f t="shared" si="22"/>
        <v>11560.871212121223</v>
      </c>
      <c r="J262" s="403">
        <f t="shared" si="23"/>
        <v>138730.45454545468</v>
      </c>
      <c r="K262" s="403"/>
      <c r="L262" s="361">
        <f t="shared" si="24"/>
        <v>6780</v>
      </c>
      <c r="M262" s="403"/>
      <c r="N262" s="352"/>
    </row>
    <row r="263" spans="2:14" x14ac:dyDescent="0.2">
      <c r="B263" s="402"/>
      <c r="C263" s="403">
        <v>1</v>
      </c>
      <c r="D263" s="404"/>
      <c r="E263" s="403">
        <v>2</v>
      </c>
      <c r="F263" s="403">
        <v>33.9</v>
      </c>
      <c r="G263" s="403">
        <f t="shared" si="20"/>
        <v>40</v>
      </c>
      <c r="H263" s="403">
        <f t="shared" si="21"/>
        <v>4092.3437919013181</v>
      </c>
      <c r="I263" s="403">
        <f t="shared" si="22"/>
        <v>11560.871212121223</v>
      </c>
      <c r="J263" s="403">
        <f t="shared" si="23"/>
        <v>138730.45454545468</v>
      </c>
      <c r="K263" s="403"/>
      <c r="L263" s="361">
        <f t="shared" si="24"/>
        <v>6780</v>
      </c>
      <c r="M263" s="403"/>
      <c r="N263" s="352"/>
    </row>
    <row r="264" spans="2:14" x14ac:dyDescent="0.2">
      <c r="B264" s="402"/>
      <c r="C264" s="403">
        <v>1</v>
      </c>
      <c r="D264" s="404"/>
      <c r="E264" s="403">
        <v>2</v>
      </c>
      <c r="F264" s="403">
        <v>45</v>
      </c>
      <c r="G264" s="403">
        <f t="shared" si="20"/>
        <v>40</v>
      </c>
      <c r="H264" s="403">
        <f t="shared" si="21"/>
        <v>3545.9595959595995</v>
      </c>
      <c r="I264" s="403">
        <f t="shared" si="22"/>
        <v>13297.348484848497</v>
      </c>
      <c r="J264" s="403">
        <f t="shared" si="23"/>
        <v>159568.18181818197</v>
      </c>
      <c r="K264" s="403"/>
      <c r="L264" s="361">
        <f t="shared" si="24"/>
        <v>9000</v>
      </c>
      <c r="M264" s="403"/>
      <c r="N264" s="352"/>
    </row>
    <row r="265" spans="2:14" x14ac:dyDescent="0.2">
      <c r="B265" s="402"/>
      <c r="C265" s="403">
        <v>1</v>
      </c>
      <c r="D265" s="404"/>
      <c r="E265" s="403">
        <v>3</v>
      </c>
      <c r="F265" s="403">
        <v>65</v>
      </c>
      <c r="G265" s="403">
        <f t="shared" si="20"/>
        <v>44</v>
      </c>
      <c r="H265" s="403">
        <f t="shared" si="21"/>
        <v>3148.0419580419607</v>
      </c>
      <c r="I265" s="403">
        <f t="shared" si="22"/>
        <v>17051.893939393954</v>
      </c>
      <c r="J265" s="403">
        <f t="shared" si="23"/>
        <v>204622.72727272747</v>
      </c>
      <c r="K265" s="403"/>
      <c r="L265" s="361">
        <f t="shared" si="24"/>
        <v>13000</v>
      </c>
      <c r="M265" s="403"/>
      <c r="N265" s="352"/>
    </row>
    <row r="266" spans="2:14" x14ac:dyDescent="0.2">
      <c r="B266" s="402"/>
      <c r="C266" s="403">
        <v>1</v>
      </c>
      <c r="D266" s="404"/>
      <c r="E266" s="403">
        <v>4</v>
      </c>
      <c r="F266" s="403">
        <v>80.099999999999994</v>
      </c>
      <c r="G266" s="403">
        <f t="shared" si="20"/>
        <v>49</v>
      </c>
      <c r="H266" s="403">
        <f t="shared" si="21"/>
        <v>3025.6667801611648</v>
      </c>
      <c r="I266" s="403">
        <f t="shared" si="22"/>
        <v>20196.325757575774</v>
      </c>
      <c r="J266" s="403">
        <f t="shared" si="23"/>
        <v>242355.90909090929</v>
      </c>
      <c r="K266" s="403"/>
      <c r="L266" s="361">
        <f t="shared" si="24"/>
        <v>16019.999999999998</v>
      </c>
      <c r="M266" s="403"/>
      <c r="N266" s="352"/>
    </row>
    <row r="267" spans="2:14" x14ac:dyDescent="0.2">
      <c r="B267" s="402"/>
      <c r="C267" s="403">
        <v>1</v>
      </c>
      <c r="D267" s="404"/>
      <c r="E267" s="403">
        <v>4</v>
      </c>
      <c r="F267" s="403">
        <v>87.7</v>
      </c>
      <c r="G267" s="403">
        <f t="shared" si="20"/>
        <v>49</v>
      </c>
      <c r="H267" s="403">
        <f t="shared" si="21"/>
        <v>2926.1480252928391</v>
      </c>
      <c r="I267" s="403">
        <f t="shared" si="22"/>
        <v>21385.265151515167</v>
      </c>
      <c r="J267" s="403">
        <f t="shared" si="23"/>
        <v>256623.181818182</v>
      </c>
      <c r="K267" s="403"/>
      <c r="L267" s="361">
        <f t="shared" si="24"/>
        <v>17540</v>
      </c>
      <c r="M267" s="403"/>
      <c r="N267" s="352"/>
    </row>
    <row r="268" spans="2:14" x14ac:dyDescent="0.2">
      <c r="B268" s="402"/>
      <c r="C268" s="403">
        <v>1</v>
      </c>
      <c r="D268" s="404"/>
      <c r="E268" s="403">
        <v>1</v>
      </c>
      <c r="F268" s="403">
        <v>31.1</v>
      </c>
      <c r="G268" s="403">
        <f t="shared" si="20"/>
        <v>34</v>
      </c>
      <c r="H268" s="403">
        <f t="shared" si="21"/>
        <v>3929.5966091786054</v>
      </c>
      <c r="I268" s="403">
        <f t="shared" si="22"/>
        <v>10184.204545454553</v>
      </c>
      <c r="J268" s="403">
        <f t="shared" si="23"/>
        <v>122210.45454545465</v>
      </c>
      <c r="K268" s="403"/>
      <c r="L268" s="361">
        <f t="shared" si="24"/>
        <v>6220</v>
      </c>
      <c r="M268" s="403"/>
      <c r="N268" s="352"/>
    </row>
    <row r="269" spans="2:14" x14ac:dyDescent="0.2">
      <c r="B269" s="402"/>
      <c r="C269" s="403">
        <v>1</v>
      </c>
      <c r="D269" s="404"/>
      <c r="E269" s="403">
        <v>2</v>
      </c>
      <c r="F269" s="403">
        <v>33.9</v>
      </c>
      <c r="G269" s="403">
        <f t="shared" si="20"/>
        <v>40</v>
      </c>
      <c r="H269" s="403">
        <f t="shared" si="21"/>
        <v>4092.3437919013181</v>
      </c>
      <c r="I269" s="403">
        <f t="shared" si="22"/>
        <v>11560.871212121223</v>
      </c>
      <c r="J269" s="403">
        <f t="shared" si="23"/>
        <v>138730.45454545468</v>
      </c>
      <c r="K269" s="403"/>
      <c r="L269" s="361">
        <f t="shared" si="24"/>
        <v>6780</v>
      </c>
      <c r="M269" s="403"/>
      <c r="N269" s="352"/>
    </row>
    <row r="270" spans="2:14" x14ac:dyDescent="0.2">
      <c r="B270" s="402"/>
      <c r="C270" s="403">
        <v>1</v>
      </c>
      <c r="D270" s="404"/>
      <c r="E270" s="403">
        <v>2</v>
      </c>
      <c r="F270" s="403">
        <v>33.9</v>
      </c>
      <c r="G270" s="403">
        <f t="shared" si="20"/>
        <v>40</v>
      </c>
      <c r="H270" s="403">
        <f t="shared" si="21"/>
        <v>4092.3437919013181</v>
      </c>
      <c r="I270" s="403">
        <f t="shared" si="22"/>
        <v>11560.871212121223</v>
      </c>
      <c r="J270" s="403">
        <f t="shared" si="23"/>
        <v>138730.45454545468</v>
      </c>
      <c r="K270" s="403"/>
      <c r="L270" s="361">
        <f t="shared" si="24"/>
        <v>6780</v>
      </c>
      <c r="M270" s="403"/>
      <c r="N270" s="352"/>
    </row>
    <row r="271" spans="2:14" x14ac:dyDescent="0.2">
      <c r="B271" s="402"/>
      <c r="C271" s="403">
        <v>1</v>
      </c>
      <c r="D271" s="404"/>
      <c r="E271" s="403">
        <v>2</v>
      </c>
      <c r="F271" s="403">
        <v>33.9</v>
      </c>
      <c r="G271" s="403">
        <f t="shared" si="20"/>
        <v>40</v>
      </c>
      <c r="H271" s="403">
        <f t="shared" si="21"/>
        <v>4092.3437919013181</v>
      </c>
      <c r="I271" s="403">
        <f t="shared" si="22"/>
        <v>11560.871212121223</v>
      </c>
      <c r="J271" s="403">
        <f t="shared" si="23"/>
        <v>138730.45454545468</v>
      </c>
      <c r="K271" s="403"/>
      <c r="L271" s="361">
        <f t="shared" si="24"/>
        <v>6780</v>
      </c>
      <c r="M271" s="403"/>
      <c r="N271" s="352"/>
    </row>
    <row r="272" spans="2:14" x14ac:dyDescent="0.2">
      <c r="B272" s="402"/>
      <c r="C272" s="403">
        <v>1</v>
      </c>
      <c r="D272" s="404"/>
      <c r="E272" s="403">
        <v>2</v>
      </c>
      <c r="F272" s="403">
        <v>33.9</v>
      </c>
      <c r="G272" s="403">
        <f t="shared" si="20"/>
        <v>40</v>
      </c>
      <c r="H272" s="403">
        <f t="shared" si="21"/>
        <v>4092.3437919013181</v>
      </c>
      <c r="I272" s="403">
        <f t="shared" si="22"/>
        <v>11560.871212121223</v>
      </c>
      <c r="J272" s="403">
        <f t="shared" si="23"/>
        <v>138730.45454545468</v>
      </c>
      <c r="K272" s="403"/>
      <c r="L272" s="361">
        <f t="shared" si="24"/>
        <v>6780</v>
      </c>
      <c r="M272" s="403"/>
      <c r="N272" s="352"/>
    </row>
    <row r="273" spans="2:14" x14ac:dyDescent="0.2">
      <c r="B273" s="402"/>
      <c r="C273" s="403">
        <v>1</v>
      </c>
      <c r="D273" s="404"/>
      <c r="E273" s="403">
        <v>2</v>
      </c>
      <c r="F273" s="403">
        <v>45</v>
      </c>
      <c r="G273" s="403">
        <f t="shared" si="20"/>
        <v>40</v>
      </c>
      <c r="H273" s="403">
        <f t="shared" si="21"/>
        <v>3545.9595959595995</v>
      </c>
      <c r="I273" s="403">
        <f t="shared" si="22"/>
        <v>13297.348484848497</v>
      </c>
      <c r="J273" s="403">
        <f t="shared" si="23"/>
        <v>159568.18181818197</v>
      </c>
      <c r="K273" s="403"/>
      <c r="L273" s="361">
        <f t="shared" si="24"/>
        <v>9000</v>
      </c>
      <c r="M273" s="403"/>
      <c r="N273" s="352"/>
    </row>
    <row r="274" spans="2:14" x14ac:dyDescent="0.2">
      <c r="B274" s="402"/>
      <c r="C274" s="403">
        <v>1</v>
      </c>
      <c r="D274" s="404"/>
      <c r="E274" s="403">
        <v>4</v>
      </c>
      <c r="F274" s="403">
        <v>80.099999999999994</v>
      </c>
      <c r="G274" s="403">
        <f t="shared" si="20"/>
        <v>49</v>
      </c>
      <c r="H274" s="403">
        <f t="shared" si="21"/>
        <v>3025.6667801611648</v>
      </c>
      <c r="I274" s="403">
        <f t="shared" si="22"/>
        <v>20196.325757575774</v>
      </c>
      <c r="J274" s="403">
        <f t="shared" si="23"/>
        <v>242355.90909090929</v>
      </c>
      <c r="K274" s="403"/>
      <c r="L274" s="361">
        <f t="shared" si="24"/>
        <v>16019.999999999998</v>
      </c>
      <c r="M274" s="403"/>
      <c r="N274" s="352"/>
    </row>
    <row r="275" spans="2:14" x14ac:dyDescent="0.2">
      <c r="B275" s="402"/>
      <c r="C275" s="403">
        <v>1</v>
      </c>
      <c r="D275" s="404"/>
      <c r="E275" s="403">
        <v>4</v>
      </c>
      <c r="F275" s="403">
        <v>87.7</v>
      </c>
      <c r="G275" s="403">
        <f t="shared" si="20"/>
        <v>49</v>
      </c>
      <c r="H275" s="403">
        <f t="shared" si="21"/>
        <v>2926.1480252928391</v>
      </c>
      <c r="I275" s="403">
        <f t="shared" si="22"/>
        <v>21385.265151515167</v>
      </c>
      <c r="J275" s="403">
        <f t="shared" si="23"/>
        <v>256623.181818182</v>
      </c>
      <c r="K275" s="403"/>
      <c r="L275" s="361">
        <f t="shared" si="24"/>
        <v>17540</v>
      </c>
      <c r="M275" s="403"/>
      <c r="N275" s="352"/>
    </row>
    <row r="276" spans="2:14" x14ac:dyDescent="0.2">
      <c r="B276" s="402"/>
      <c r="C276" s="403">
        <v>1</v>
      </c>
      <c r="D276" s="404"/>
      <c r="E276" s="403">
        <v>4</v>
      </c>
      <c r="F276" s="403">
        <v>89.2</v>
      </c>
      <c r="G276" s="403">
        <f t="shared" si="20"/>
        <v>49</v>
      </c>
      <c r="H276" s="403">
        <f t="shared" si="21"/>
        <v>2908.5099877700795</v>
      </c>
      <c r="I276" s="403">
        <f t="shared" si="22"/>
        <v>21619.924242424258</v>
      </c>
      <c r="J276" s="403">
        <f t="shared" si="23"/>
        <v>259439.09090909112</v>
      </c>
      <c r="K276" s="403"/>
      <c r="L276" s="361">
        <f t="shared" si="24"/>
        <v>17840</v>
      </c>
      <c r="M276" s="403"/>
      <c r="N276" s="352"/>
    </row>
    <row r="277" spans="2:14" x14ac:dyDescent="0.2">
      <c r="B277" s="402"/>
      <c r="C277" s="403">
        <v>1</v>
      </c>
      <c r="D277" s="404"/>
      <c r="E277" s="403">
        <v>1</v>
      </c>
      <c r="F277" s="403">
        <v>31.1</v>
      </c>
      <c r="G277" s="403">
        <f t="shared" si="20"/>
        <v>34</v>
      </c>
      <c r="H277" s="403">
        <f t="shared" si="21"/>
        <v>3929.5966091786054</v>
      </c>
      <c r="I277" s="403">
        <f t="shared" si="22"/>
        <v>10184.204545454553</v>
      </c>
      <c r="J277" s="403">
        <f t="shared" si="23"/>
        <v>122210.45454545465</v>
      </c>
      <c r="K277" s="403"/>
      <c r="L277" s="361">
        <f t="shared" si="24"/>
        <v>6220</v>
      </c>
      <c r="M277" s="403"/>
      <c r="N277" s="352"/>
    </row>
    <row r="278" spans="2:14" x14ac:dyDescent="0.2">
      <c r="B278" s="402"/>
      <c r="C278" s="403">
        <v>1</v>
      </c>
      <c r="D278" s="404"/>
      <c r="E278" s="403">
        <v>2</v>
      </c>
      <c r="F278" s="403">
        <v>33.9</v>
      </c>
      <c r="G278" s="403">
        <f t="shared" si="20"/>
        <v>40</v>
      </c>
      <c r="H278" s="403">
        <f t="shared" si="21"/>
        <v>4092.3437919013181</v>
      </c>
      <c r="I278" s="403">
        <f t="shared" si="22"/>
        <v>11560.871212121223</v>
      </c>
      <c r="J278" s="403">
        <f t="shared" si="23"/>
        <v>138730.45454545468</v>
      </c>
      <c r="K278" s="403"/>
      <c r="L278" s="361">
        <f t="shared" si="24"/>
        <v>6780</v>
      </c>
      <c r="M278" s="403"/>
      <c r="N278" s="352"/>
    </row>
    <row r="279" spans="2:14" x14ac:dyDescent="0.2">
      <c r="B279" s="402"/>
      <c r="C279" s="403">
        <v>1</v>
      </c>
      <c r="D279" s="404"/>
      <c r="E279" s="403">
        <v>2</v>
      </c>
      <c r="F279" s="403">
        <v>33.9</v>
      </c>
      <c r="G279" s="403">
        <f t="shared" si="20"/>
        <v>40</v>
      </c>
      <c r="H279" s="403">
        <f t="shared" si="21"/>
        <v>4092.3437919013181</v>
      </c>
      <c r="I279" s="403">
        <f t="shared" si="22"/>
        <v>11560.871212121223</v>
      </c>
      <c r="J279" s="403">
        <f t="shared" si="23"/>
        <v>138730.45454545468</v>
      </c>
      <c r="K279" s="403"/>
      <c r="L279" s="361">
        <f t="shared" si="24"/>
        <v>6780</v>
      </c>
      <c r="M279" s="403"/>
      <c r="N279" s="352"/>
    </row>
    <row r="280" spans="2:14" x14ac:dyDescent="0.2">
      <c r="B280" s="402"/>
      <c r="C280" s="403">
        <v>1</v>
      </c>
      <c r="D280" s="404"/>
      <c r="E280" s="403">
        <v>2</v>
      </c>
      <c r="F280" s="403">
        <v>33.9</v>
      </c>
      <c r="G280" s="403">
        <f t="shared" si="20"/>
        <v>40</v>
      </c>
      <c r="H280" s="403">
        <f t="shared" si="21"/>
        <v>4092.3437919013181</v>
      </c>
      <c r="I280" s="403">
        <f t="shared" si="22"/>
        <v>11560.871212121223</v>
      </c>
      <c r="J280" s="403">
        <f t="shared" si="23"/>
        <v>138730.45454545468</v>
      </c>
      <c r="K280" s="403"/>
      <c r="L280" s="361">
        <f t="shared" si="24"/>
        <v>6780</v>
      </c>
      <c r="M280" s="403"/>
      <c r="N280" s="352"/>
    </row>
    <row r="281" spans="2:14" x14ac:dyDescent="0.2">
      <c r="B281" s="402"/>
      <c r="C281" s="403">
        <v>1</v>
      </c>
      <c r="D281" s="404"/>
      <c r="E281" s="403">
        <v>2</v>
      </c>
      <c r="F281" s="403">
        <v>33.9</v>
      </c>
      <c r="G281" s="403">
        <f t="shared" si="20"/>
        <v>40</v>
      </c>
      <c r="H281" s="403">
        <f t="shared" si="21"/>
        <v>4092.3437919013181</v>
      </c>
      <c r="I281" s="403">
        <f t="shared" si="22"/>
        <v>11560.871212121223</v>
      </c>
      <c r="J281" s="403">
        <f t="shared" si="23"/>
        <v>138730.45454545468</v>
      </c>
      <c r="K281" s="403"/>
      <c r="L281" s="361">
        <f t="shared" si="24"/>
        <v>6780</v>
      </c>
      <c r="M281" s="403"/>
      <c r="N281" s="352"/>
    </row>
    <row r="282" spans="2:14" x14ac:dyDescent="0.2">
      <c r="B282" s="402"/>
      <c r="C282" s="403">
        <v>1</v>
      </c>
      <c r="D282" s="404"/>
      <c r="E282" s="403">
        <v>2</v>
      </c>
      <c r="F282" s="403">
        <v>45</v>
      </c>
      <c r="G282" s="403">
        <f t="shared" si="20"/>
        <v>40</v>
      </c>
      <c r="H282" s="403">
        <f t="shared" si="21"/>
        <v>3545.9595959595995</v>
      </c>
      <c r="I282" s="403">
        <f t="shared" si="22"/>
        <v>13297.348484848497</v>
      </c>
      <c r="J282" s="403">
        <f t="shared" si="23"/>
        <v>159568.18181818197</v>
      </c>
      <c r="K282" s="403"/>
      <c r="L282" s="361">
        <f t="shared" si="24"/>
        <v>9000</v>
      </c>
      <c r="M282" s="403"/>
      <c r="N282" s="352"/>
    </row>
    <row r="283" spans="2:14" x14ac:dyDescent="0.2">
      <c r="B283" s="402"/>
      <c r="C283" s="403">
        <v>1</v>
      </c>
      <c r="D283" s="404"/>
      <c r="E283" s="403">
        <v>4</v>
      </c>
      <c r="F283" s="403">
        <v>80.099999999999994</v>
      </c>
      <c r="G283" s="403">
        <f t="shared" si="20"/>
        <v>49</v>
      </c>
      <c r="H283" s="403">
        <f t="shared" si="21"/>
        <v>3025.6667801611648</v>
      </c>
      <c r="I283" s="403">
        <f t="shared" si="22"/>
        <v>20196.325757575774</v>
      </c>
      <c r="J283" s="403">
        <f t="shared" si="23"/>
        <v>242355.90909090929</v>
      </c>
      <c r="K283" s="403"/>
      <c r="L283" s="361">
        <f t="shared" si="24"/>
        <v>16019.999999999998</v>
      </c>
      <c r="M283" s="403"/>
      <c r="N283" s="352"/>
    </row>
    <row r="284" spans="2:14" x14ac:dyDescent="0.2">
      <c r="B284" s="402"/>
      <c r="C284" s="403">
        <v>1</v>
      </c>
      <c r="D284" s="404"/>
      <c r="E284" s="403">
        <v>4</v>
      </c>
      <c r="F284" s="403">
        <v>87.7</v>
      </c>
      <c r="G284" s="403">
        <f t="shared" si="20"/>
        <v>49</v>
      </c>
      <c r="H284" s="403">
        <f t="shared" si="21"/>
        <v>2926.1480252928391</v>
      </c>
      <c r="I284" s="403">
        <f t="shared" si="22"/>
        <v>21385.265151515167</v>
      </c>
      <c r="J284" s="403">
        <f t="shared" si="23"/>
        <v>256623.181818182</v>
      </c>
      <c r="K284" s="403"/>
      <c r="L284" s="361">
        <f t="shared" si="24"/>
        <v>17540</v>
      </c>
      <c r="M284" s="403"/>
      <c r="N284" s="352"/>
    </row>
    <row r="285" spans="2:14" x14ac:dyDescent="0.2">
      <c r="B285" s="402"/>
      <c r="C285" s="403">
        <v>1</v>
      </c>
      <c r="D285" s="404"/>
      <c r="E285" s="403">
        <v>4</v>
      </c>
      <c r="F285" s="403">
        <v>89.2</v>
      </c>
      <c r="G285" s="403">
        <f t="shared" ref="G285:G348" si="25">IF(E285=1,34,IF(E285=2,40,IF(E285=3,44,IF(E285=4,49,IF(E285=5,52,IF(E285=6,55,IF(E285=1.5,27,IF(E285=2.5,34))))))))</f>
        <v>49</v>
      </c>
      <c r="H285" s="403">
        <f t="shared" ref="H285:H348" si="26">+$H$3*(F285+G285)/(1.57142857142857)/F285</f>
        <v>2908.5099877700795</v>
      </c>
      <c r="I285" s="403">
        <f t="shared" ref="I285:I348" si="27">+F285*H285/12</f>
        <v>21619.924242424258</v>
      </c>
      <c r="J285" s="403">
        <f t="shared" si="23"/>
        <v>259439.09090909112</v>
      </c>
      <c r="K285" s="403"/>
      <c r="L285" s="361">
        <f t="shared" si="24"/>
        <v>17840</v>
      </c>
      <c r="M285" s="403"/>
      <c r="N285" s="352"/>
    </row>
    <row r="286" spans="2:14" x14ac:dyDescent="0.2">
      <c r="B286" s="402"/>
      <c r="C286" s="403">
        <v>1</v>
      </c>
      <c r="D286" s="404"/>
      <c r="E286" s="403">
        <v>1</v>
      </c>
      <c r="F286" s="403">
        <v>31.1</v>
      </c>
      <c r="G286" s="403">
        <f t="shared" si="25"/>
        <v>34</v>
      </c>
      <c r="H286" s="403">
        <f t="shared" si="26"/>
        <v>3929.5966091786054</v>
      </c>
      <c r="I286" s="403">
        <f t="shared" si="27"/>
        <v>10184.204545454553</v>
      </c>
      <c r="J286" s="403">
        <f t="shared" ref="J286:J349" si="28">+I286*12</f>
        <v>122210.45454545465</v>
      </c>
      <c r="K286" s="403"/>
      <c r="L286" s="361">
        <f t="shared" ref="L286:L349" si="29">F286*$H$4</f>
        <v>6220</v>
      </c>
      <c r="M286" s="403"/>
      <c r="N286" s="352"/>
    </row>
    <row r="287" spans="2:14" x14ac:dyDescent="0.2">
      <c r="B287" s="402"/>
      <c r="C287" s="403">
        <v>1</v>
      </c>
      <c r="D287" s="404"/>
      <c r="E287" s="403">
        <v>2</v>
      </c>
      <c r="F287" s="403">
        <v>33.9</v>
      </c>
      <c r="G287" s="403">
        <f t="shared" si="25"/>
        <v>40</v>
      </c>
      <c r="H287" s="403">
        <f t="shared" si="26"/>
        <v>4092.3437919013181</v>
      </c>
      <c r="I287" s="403">
        <f t="shared" si="27"/>
        <v>11560.871212121223</v>
      </c>
      <c r="J287" s="403">
        <f t="shared" si="28"/>
        <v>138730.45454545468</v>
      </c>
      <c r="K287" s="403"/>
      <c r="L287" s="361">
        <f t="shared" si="29"/>
        <v>6780</v>
      </c>
      <c r="M287" s="403"/>
      <c r="N287" s="352"/>
    </row>
    <row r="288" spans="2:14" x14ac:dyDescent="0.2">
      <c r="B288" s="402"/>
      <c r="C288" s="403">
        <v>1</v>
      </c>
      <c r="D288" s="404"/>
      <c r="E288" s="403">
        <v>2</v>
      </c>
      <c r="F288" s="403">
        <v>33.9</v>
      </c>
      <c r="G288" s="403">
        <f t="shared" si="25"/>
        <v>40</v>
      </c>
      <c r="H288" s="403">
        <f t="shared" si="26"/>
        <v>4092.3437919013181</v>
      </c>
      <c r="I288" s="403">
        <f t="shared" si="27"/>
        <v>11560.871212121223</v>
      </c>
      <c r="J288" s="403">
        <f t="shared" si="28"/>
        <v>138730.45454545468</v>
      </c>
      <c r="K288" s="403"/>
      <c r="L288" s="361">
        <f t="shared" si="29"/>
        <v>6780</v>
      </c>
      <c r="M288" s="403"/>
      <c r="N288" s="352"/>
    </row>
    <row r="289" spans="2:14" x14ac:dyDescent="0.2">
      <c r="B289" s="402"/>
      <c r="C289" s="403">
        <v>1</v>
      </c>
      <c r="D289" s="404"/>
      <c r="E289" s="403">
        <v>2</v>
      </c>
      <c r="F289" s="403">
        <v>33.9</v>
      </c>
      <c r="G289" s="403">
        <f t="shared" si="25"/>
        <v>40</v>
      </c>
      <c r="H289" s="403">
        <f t="shared" si="26"/>
        <v>4092.3437919013181</v>
      </c>
      <c r="I289" s="403">
        <f t="shared" si="27"/>
        <v>11560.871212121223</v>
      </c>
      <c r="J289" s="403">
        <f t="shared" si="28"/>
        <v>138730.45454545468</v>
      </c>
      <c r="K289" s="403"/>
      <c r="L289" s="361">
        <f t="shared" si="29"/>
        <v>6780</v>
      </c>
      <c r="M289" s="403"/>
      <c r="N289" s="352"/>
    </row>
    <row r="290" spans="2:14" x14ac:dyDescent="0.2">
      <c r="B290" s="402"/>
      <c r="C290" s="403">
        <v>1</v>
      </c>
      <c r="D290" s="404"/>
      <c r="E290" s="403">
        <v>2</v>
      </c>
      <c r="F290" s="403">
        <v>33.9</v>
      </c>
      <c r="G290" s="403">
        <f t="shared" si="25"/>
        <v>40</v>
      </c>
      <c r="H290" s="403">
        <f t="shared" si="26"/>
        <v>4092.3437919013181</v>
      </c>
      <c r="I290" s="403">
        <f t="shared" si="27"/>
        <v>11560.871212121223</v>
      </c>
      <c r="J290" s="403">
        <f t="shared" si="28"/>
        <v>138730.45454545468</v>
      </c>
      <c r="K290" s="403"/>
      <c r="L290" s="361">
        <f t="shared" si="29"/>
        <v>6780</v>
      </c>
      <c r="M290" s="403"/>
      <c r="N290" s="352"/>
    </row>
    <row r="291" spans="2:14" x14ac:dyDescent="0.2">
      <c r="B291" s="402"/>
      <c r="C291" s="403">
        <v>1</v>
      </c>
      <c r="D291" s="404"/>
      <c r="E291" s="403">
        <v>2</v>
      </c>
      <c r="F291" s="403">
        <v>45</v>
      </c>
      <c r="G291" s="403">
        <f t="shared" si="25"/>
        <v>40</v>
      </c>
      <c r="H291" s="403">
        <f t="shared" si="26"/>
        <v>3545.9595959595995</v>
      </c>
      <c r="I291" s="403">
        <f t="shared" si="27"/>
        <v>13297.348484848497</v>
      </c>
      <c r="J291" s="403">
        <f t="shared" si="28"/>
        <v>159568.18181818197</v>
      </c>
      <c r="K291" s="403"/>
      <c r="L291" s="361">
        <f t="shared" si="29"/>
        <v>9000</v>
      </c>
      <c r="M291" s="403"/>
      <c r="N291" s="352"/>
    </row>
    <row r="292" spans="2:14" x14ac:dyDescent="0.2">
      <c r="B292" s="402"/>
      <c r="C292" s="403">
        <v>1</v>
      </c>
      <c r="D292" s="404"/>
      <c r="E292" s="403">
        <v>4</v>
      </c>
      <c r="F292" s="403">
        <v>80.099999999999994</v>
      </c>
      <c r="G292" s="403">
        <f t="shared" si="25"/>
        <v>49</v>
      </c>
      <c r="H292" s="403">
        <f t="shared" si="26"/>
        <v>3025.6667801611648</v>
      </c>
      <c r="I292" s="403">
        <f t="shared" si="27"/>
        <v>20196.325757575774</v>
      </c>
      <c r="J292" s="403">
        <f t="shared" si="28"/>
        <v>242355.90909090929</v>
      </c>
      <c r="K292" s="403"/>
      <c r="L292" s="361">
        <f t="shared" si="29"/>
        <v>16019.999999999998</v>
      </c>
      <c r="M292" s="403"/>
      <c r="N292" s="352"/>
    </row>
    <row r="293" spans="2:14" x14ac:dyDescent="0.2">
      <c r="B293" s="402"/>
      <c r="C293" s="403">
        <v>1</v>
      </c>
      <c r="D293" s="404"/>
      <c r="E293" s="403">
        <v>4</v>
      </c>
      <c r="F293" s="403">
        <v>87.7</v>
      </c>
      <c r="G293" s="403">
        <f t="shared" si="25"/>
        <v>49</v>
      </c>
      <c r="H293" s="403">
        <f t="shared" si="26"/>
        <v>2926.1480252928391</v>
      </c>
      <c r="I293" s="403">
        <f t="shared" si="27"/>
        <v>21385.265151515167</v>
      </c>
      <c r="J293" s="403">
        <f t="shared" si="28"/>
        <v>256623.181818182</v>
      </c>
      <c r="K293" s="403"/>
      <c r="L293" s="361">
        <f t="shared" si="29"/>
        <v>17540</v>
      </c>
      <c r="M293" s="403"/>
      <c r="N293" s="352"/>
    </row>
    <row r="294" spans="2:14" x14ac:dyDescent="0.2">
      <c r="B294" s="402"/>
      <c r="C294" s="403">
        <v>1</v>
      </c>
      <c r="D294" s="404"/>
      <c r="E294" s="403">
        <v>4</v>
      </c>
      <c r="F294" s="403">
        <v>89.2</v>
      </c>
      <c r="G294" s="403">
        <f t="shared" si="25"/>
        <v>49</v>
      </c>
      <c r="H294" s="403">
        <f t="shared" si="26"/>
        <v>2908.5099877700795</v>
      </c>
      <c r="I294" s="403">
        <f t="shared" si="27"/>
        <v>21619.924242424258</v>
      </c>
      <c r="J294" s="403">
        <f t="shared" si="28"/>
        <v>259439.09090909112</v>
      </c>
      <c r="K294" s="403"/>
      <c r="L294" s="361">
        <f t="shared" si="29"/>
        <v>17840</v>
      </c>
      <c r="M294" s="403"/>
      <c r="N294" s="352"/>
    </row>
    <row r="295" spans="2:14" x14ac:dyDescent="0.2">
      <c r="B295" s="402"/>
      <c r="C295" s="403">
        <v>1</v>
      </c>
      <c r="D295" s="404"/>
      <c r="E295" s="403">
        <v>1</v>
      </c>
      <c r="F295" s="403">
        <v>31.1</v>
      </c>
      <c r="G295" s="403">
        <f t="shared" si="25"/>
        <v>34</v>
      </c>
      <c r="H295" s="403">
        <f t="shared" si="26"/>
        <v>3929.5966091786054</v>
      </c>
      <c r="I295" s="403">
        <f t="shared" si="27"/>
        <v>10184.204545454553</v>
      </c>
      <c r="J295" s="403">
        <f t="shared" si="28"/>
        <v>122210.45454545465</v>
      </c>
      <c r="K295" s="403"/>
      <c r="L295" s="361">
        <f t="shared" si="29"/>
        <v>6220</v>
      </c>
      <c r="M295" s="403"/>
      <c r="N295" s="352"/>
    </row>
    <row r="296" spans="2:14" x14ac:dyDescent="0.2">
      <c r="B296" s="402"/>
      <c r="C296" s="403">
        <v>1</v>
      </c>
      <c r="D296" s="404"/>
      <c r="E296" s="403">
        <v>2</v>
      </c>
      <c r="F296" s="403">
        <v>33.9</v>
      </c>
      <c r="G296" s="403">
        <f t="shared" si="25"/>
        <v>40</v>
      </c>
      <c r="H296" s="403">
        <f t="shared" si="26"/>
        <v>4092.3437919013181</v>
      </c>
      <c r="I296" s="403">
        <f t="shared" si="27"/>
        <v>11560.871212121223</v>
      </c>
      <c r="J296" s="403">
        <f t="shared" si="28"/>
        <v>138730.45454545468</v>
      </c>
      <c r="K296" s="403"/>
      <c r="L296" s="361">
        <f t="shared" si="29"/>
        <v>6780</v>
      </c>
      <c r="M296" s="403"/>
      <c r="N296" s="352"/>
    </row>
    <row r="297" spans="2:14" x14ac:dyDescent="0.2">
      <c r="B297" s="402"/>
      <c r="C297" s="403">
        <v>1</v>
      </c>
      <c r="D297" s="404"/>
      <c r="E297" s="403">
        <v>2</v>
      </c>
      <c r="F297" s="403">
        <v>33.9</v>
      </c>
      <c r="G297" s="403">
        <f t="shared" si="25"/>
        <v>40</v>
      </c>
      <c r="H297" s="403">
        <f t="shared" si="26"/>
        <v>4092.3437919013181</v>
      </c>
      <c r="I297" s="403">
        <f t="shared" si="27"/>
        <v>11560.871212121223</v>
      </c>
      <c r="J297" s="403">
        <f t="shared" si="28"/>
        <v>138730.45454545468</v>
      </c>
      <c r="K297" s="403"/>
      <c r="L297" s="361">
        <f t="shared" si="29"/>
        <v>6780</v>
      </c>
      <c r="M297" s="403"/>
      <c r="N297" s="352"/>
    </row>
    <row r="298" spans="2:14" x14ac:dyDescent="0.2">
      <c r="B298" s="402"/>
      <c r="C298" s="403">
        <v>1</v>
      </c>
      <c r="D298" s="404"/>
      <c r="E298" s="403">
        <v>2</v>
      </c>
      <c r="F298" s="403">
        <v>33.9</v>
      </c>
      <c r="G298" s="403">
        <f t="shared" si="25"/>
        <v>40</v>
      </c>
      <c r="H298" s="403">
        <f t="shared" si="26"/>
        <v>4092.3437919013181</v>
      </c>
      <c r="I298" s="403">
        <f t="shared" si="27"/>
        <v>11560.871212121223</v>
      </c>
      <c r="J298" s="403">
        <f t="shared" si="28"/>
        <v>138730.45454545468</v>
      </c>
      <c r="K298" s="403"/>
      <c r="L298" s="361">
        <f t="shared" si="29"/>
        <v>6780</v>
      </c>
      <c r="M298" s="403"/>
      <c r="N298" s="352"/>
    </row>
    <row r="299" spans="2:14" x14ac:dyDescent="0.2">
      <c r="B299" s="402"/>
      <c r="C299" s="403">
        <v>1</v>
      </c>
      <c r="D299" s="404"/>
      <c r="E299" s="403">
        <v>2</v>
      </c>
      <c r="F299" s="403">
        <v>33.9</v>
      </c>
      <c r="G299" s="403">
        <f t="shared" si="25"/>
        <v>40</v>
      </c>
      <c r="H299" s="403">
        <f t="shared" si="26"/>
        <v>4092.3437919013181</v>
      </c>
      <c r="I299" s="403">
        <f t="shared" si="27"/>
        <v>11560.871212121223</v>
      </c>
      <c r="J299" s="403">
        <f t="shared" si="28"/>
        <v>138730.45454545468</v>
      </c>
      <c r="K299" s="403"/>
      <c r="L299" s="361">
        <f t="shared" si="29"/>
        <v>6780</v>
      </c>
      <c r="M299" s="403"/>
      <c r="N299" s="352"/>
    </row>
    <row r="300" spans="2:14" x14ac:dyDescent="0.2">
      <c r="B300" s="402"/>
      <c r="C300" s="403">
        <v>1</v>
      </c>
      <c r="D300" s="404"/>
      <c r="E300" s="403">
        <v>2</v>
      </c>
      <c r="F300" s="403">
        <v>45</v>
      </c>
      <c r="G300" s="403">
        <f t="shared" si="25"/>
        <v>40</v>
      </c>
      <c r="H300" s="403">
        <f t="shared" si="26"/>
        <v>3545.9595959595995</v>
      </c>
      <c r="I300" s="403">
        <f t="shared" si="27"/>
        <v>13297.348484848497</v>
      </c>
      <c r="J300" s="403">
        <f t="shared" si="28"/>
        <v>159568.18181818197</v>
      </c>
      <c r="K300" s="403"/>
      <c r="L300" s="361">
        <f t="shared" si="29"/>
        <v>9000</v>
      </c>
      <c r="M300" s="403"/>
      <c r="N300" s="352"/>
    </row>
    <row r="301" spans="2:14" x14ac:dyDescent="0.2">
      <c r="B301" s="402"/>
      <c r="C301" s="403">
        <v>1</v>
      </c>
      <c r="D301" s="404"/>
      <c r="E301" s="403">
        <v>4</v>
      </c>
      <c r="F301" s="403">
        <v>80.099999999999994</v>
      </c>
      <c r="G301" s="403">
        <f t="shared" si="25"/>
        <v>49</v>
      </c>
      <c r="H301" s="403">
        <f t="shared" si="26"/>
        <v>3025.6667801611648</v>
      </c>
      <c r="I301" s="403">
        <f t="shared" si="27"/>
        <v>20196.325757575774</v>
      </c>
      <c r="J301" s="403">
        <f t="shared" si="28"/>
        <v>242355.90909090929</v>
      </c>
      <c r="K301" s="403"/>
      <c r="L301" s="361">
        <f t="shared" si="29"/>
        <v>16019.999999999998</v>
      </c>
      <c r="M301" s="403"/>
      <c r="N301" s="352"/>
    </row>
    <row r="302" spans="2:14" x14ac:dyDescent="0.2">
      <c r="B302" s="402"/>
      <c r="C302" s="403">
        <v>1</v>
      </c>
      <c r="D302" s="404"/>
      <c r="E302" s="403">
        <v>4</v>
      </c>
      <c r="F302" s="403">
        <v>87.7</v>
      </c>
      <c r="G302" s="403">
        <f t="shared" si="25"/>
        <v>49</v>
      </c>
      <c r="H302" s="403">
        <f t="shared" si="26"/>
        <v>2926.1480252928391</v>
      </c>
      <c r="I302" s="403">
        <f t="shared" si="27"/>
        <v>21385.265151515167</v>
      </c>
      <c r="J302" s="403">
        <f t="shared" si="28"/>
        <v>256623.181818182</v>
      </c>
      <c r="K302" s="403"/>
      <c r="L302" s="361">
        <f t="shared" si="29"/>
        <v>17540</v>
      </c>
      <c r="M302" s="403"/>
      <c r="N302" s="352"/>
    </row>
    <row r="303" spans="2:14" x14ac:dyDescent="0.2">
      <c r="B303" s="402"/>
      <c r="C303" s="403">
        <v>1</v>
      </c>
      <c r="D303" s="404"/>
      <c r="E303" s="403">
        <v>4</v>
      </c>
      <c r="F303" s="403">
        <v>89.2</v>
      </c>
      <c r="G303" s="403">
        <f t="shared" si="25"/>
        <v>49</v>
      </c>
      <c r="H303" s="403">
        <f t="shared" si="26"/>
        <v>2908.5099877700795</v>
      </c>
      <c r="I303" s="403">
        <f t="shared" si="27"/>
        <v>21619.924242424258</v>
      </c>
      <c r="J303" s="403">
        <f t="shared" si="28"/>
        <v>259439.09090909112</v>
      </c>
      <c r="K303" s="403"/>
      <c r="L303" s="361">
        <f t="shared" si="29"/>
        <v>17840</v>
      </c>
      <c r="M303" s="403"/>
      <c r="N303" s="352"/>
    </row>
    <row r="304" spans="2:14" x14ac:dyDescent="0.2">
      <c r="B304" s="402"/>
      <c r="C304" s="403">
        <v>1</v>
      </c>
      <c r="D304" s="404"/>
      <c r="E304" s="403">
        <v>1</v>
      </c>
      <c r="F304" s="403">
        <v>31.1</v>
      </c>
      <c r="G304" s="403">
        <f t="shared" si="25"/>
        <v>34</v>
      </c>
      <c r="H304" s="403">
        <f t="shared" si="26"/>
        <v>3929.5966091786054</v>
      </c>
      <c r="I304" s="403">
        <f t="shared" si="27"/>
        <v>10184.204545454553</v>
      </c>
      <c r="J304" s="403">
        <f t="shared" si="28"/>
        <v>122210.45454545465</v>
      </c>
      <c r="K304" s="403"/>
      <c r="L304" s="361">
        <f t="shared" si="29"/>
        <v>6220</v>
      </c>
      <c r="M304" s="403"/>
      <c r="N304" s="352"/>
    </row>
    <row r="305" spans="2:14" x14ac:dyDescent="0.2">
      <c r="B305" s="402"/>
      <c r="C305" s="403">
        <v>1</v>
      </c>
      <c r="D305" s="404"/>
      <c r="E305" s="403">
        <v>2</v>
      </c>
      <c r="F305" s="403">
        <v>33.9</v>
      </c>
      <c r="G305" s="403">
        <f t="shared" si="25"/>
        <v>40</v>
      </c>
      <c r="H305" s="403">
        <f t="shared" si="26"/>
        <v>4092.3437919013181</v>
      </c>
      <c r="I305" s="403">
        <f t="shared" si="27"/>
        <v>11560.871212121223</v>
      </c>
      <c r="J305" s="403">
        <f t="shared" si="28"/>
        <v>138730.45454545468</v>
      </c>
      <c r="K305" s="403"/>
      <c r="L305" s="361">
        <f t="shared" si="29"/>
        <v>6780</v>
      </c>
      <c r="M305" s="403"/>
      <c r="N305" s="352"/>
    </row>
    <row r="306" spans="2:14" x14ac:dyDescent="0.2">
      <c r="B306" s="402"/>
      <c r="C306" s="403">
        <v>1</v>
      </c>
      <c r="D306" s="404"/>
      <c r="E306" s="403">
        <v>2</v>
      </c>
      <c r="F306" s="403">
        <v>33.9</v>
      </c>
      <c r="G306" s="403">
        <f t="shared" si="25"/>
        <v>40</v>
      </c>
      <c r="H306" s="403">
        <f t="shared" si="26"/>
        <v>4092.3437919013181</v>
      </c>
      <c r="I306" s="403">
        <f t="shared" si="27"/>
        <v>11560.871212121223</v>
      </c>
      <c r="J306" s="403">
        <f t="shared" si="28"/>
        <v>138730.45454545468</v>
      </c>
      <c r="K306" s="403"/>
      <c r="L306" s="361">
        <f t="shared" si="29"/>
        <v>6780</v>
      </c>
      <c r="M306" s="403"/>
      <c r="N306" s="352"/>
    </row>
    <row r="307" spans="2:14" x14ac:dyDescent="0.2">
      <c r="B307" s="402"/>
      <c r="C307" s="403">
        <v>1</v>
      </c>
      <c r="D307" s="404"/>
      <c r="E307" s="403">
        <v>2</v>
      </c>
      <c r="F307" s="403">
        <v>33.9</v>
      </c>
      <c r="G307" s="403">
        <f t="shared" si="25"/>
        <v>40</v>
      </c>
      <c r="H307" s="403">
        <f t="shared" si="26"/>
        <v>4092.3437919013181</v>
      </c>
      <c r="I307" s="403">
        <f t="shared" si="27"/>
        <v>11560.871212121223</v>
      </c>
      <c r="J307" s="403">
        <f t="shared" si="28"/>
        <v>138730.45454545468</v>
      </c>
      <c r="K307" s="403"/>
      <c r="L307" s="361">
        <f t="shared" si="29"/>
        <v>6780</v>
      </c>
      <c r="M307" s="403"/>
      <c r="N307" s="352"/>
    </row>
    <row r="308" spans="2:14" x14ac:dyDescent="0.2">
      <c r="B308" s="402"/>
      <c r="C308" s="403">
        <v>1</v>
      </c>
      <c r="D308" s="404"/>
      <c r="E308" s="403">
        <v>2</v>
      </c>
      <c r="F308" s="403">
        <v>33.9</v>
      </c>
      <c r="G308" s="403">
        <f t="shared" si="25"/>
        <v>40</v>
      </c>
      <c r="H308" s="403">
        <f t="shared" si="26"/>
        <v>4092.3437919013181</v>
      </c>
      <c r="I308" s="403">
        <f t="shared" si="27"/>
        <v>11560.871212121223</v>
      </c>
      <c r="J308" s="403">
        <f t="shared" si="28"/>
        <v>138730.45454545468</v>
      </c>
      <c r="K308" s="403"/>
      <c r="L308" s="361">
        <f t="shared" si="29"/>
        <v>6780</v>
      </c>
      <c r="M308" s="403"/>
      <c r="N308" s="352"/>
    </row>
    <row r="309" spans="2:14" x14ac:dyDescent="0.2">
      <c r="B309" s="402"/>
      <c r="C309" s="403">
        <v>1</v>
      </c>
      <c r="D309" s="404"/>
      <c r="E309" s="403">
        <v>2</v>
      </c>
      <c r="F309" s="403">
        <v>45</v>
      </c>
      <c r="G309" s="403">
        <f t="shared" si="25"/>
        <v>40</v>
      </c>
      <c r="H309" s="403">
        <f t="shared" si="26"/>
        <v>3545.9595959595995</v>
      </c>
      <c r="I309" s="403">
        <f t="shared" si="27"/>
        <v>13297.348484848497</v>
      </c>
      <c r="J309" s="403">
        <f t="shared" si="28"/>
        <v>159568.18181818197</v>
      </c>
      <c r="K309" s="403"/>
      <c r="L309" s="361">
        <f t="shared" si="29"/>
        <v>9000</v>
      </c>
      <c r="M309" s="403"/>
      <c r="N309" s="352"/>
    </row>
    <row r="310" spans="2:14" x14ac:dyDescent="0.2">
      <c r="B310" s="402"/>
      <c r="C310" s="403">
        <v>1</v>
      </c>
      <c r="D310" s="404"/>
      <c r="E310" s="403">
        <v>4</v>
      </c>
      <c r="F310" s="403">
        <v>80.099999999999994</v>
      </c>
      <c r="G310" s="403">
        <f t="shared" si="25"/>
        <v>49</v>
      </c>
      <c r="H310" s="403">
        <f t="shared" si="26"/>
        <v>3025.6667801611648</v>
      </c>
      <c r="I310" s="403">
        <f t="shared" si="27"/>
        <v>20196.325757575774</v>
      </c>
      <c r="J310" s="403">
        <f t="shared" si="28"/>
        <v>242355.90909090929</v>
      </c>
      <c r="K310" s="403"/>
      <c r="L310" s="361">
        <f t="shared" si="29"/>
        <v>16019.999999999998</v>
      </c>
      <c r="M310" s="403"/>
      <c r="N310" s="352"/>
    </row>
    <row r="311" spans="2:14" x14ac:dyDescent="0.2">
      <c r="B311" s="402"/>
      <c r="C311" s="403">
        <v>1</v>
      </c>
      <c r="D311" s="404"/>
      <c r="E311" s="403">
        <v>4</v>
      </c>
      <c r="F311" s="403">
        <v>87.7</v>
      </c>
      <c r="G311" s="403">
        <f t="shared" si="25"/>
        <v>49</v>
      </c>
      <c r="H311" s="403">
        <f t="shared" si="26"/>
        <v>2926.1480252928391</v>
      </c>
      <c r="I311" s="403">
        <f t="shared" si="27"/>
        <v>21385.265151515167</v>
      </c>
      <c r="J311" s="403">
        <f t="shared" si="28"/>
        <v>256623.181818182</v>
      </c>
      <c r="K311" s="403"/>
      <c r="L311" s="361">
        <f t="shared" si="29"/>
        <v>17540</v>
      </c>
      <c r="M311" s="403"/>
      <c r="N311" s="352"/>
    </row>
    <row r="312" spans="2:14" x14ac:dyDescent="0.2">
      <c r="B312" s="402"/>
      <c r="C312" s="403">
        <v>1</v>
      </c>
      <c r="D312" s="404"/>
      <c r="E312" s="403">
        <v>4</v>
      </c>
      <c r="F312" s="403">
        <v>89.2</v>
      </c>
      <c r="G312" s="403">
        <f t="shared" si="25"/>
        <v>49</v>
      </c>
      <c r="H312" s="403">
        <f t="shared" si="26"/>
        <v>2908.5099877700795</v>
      </c>
      <c r="I312" s="403">
        <f t="shared" si="27"/>
        <v>21619.924242424258</v>
      </c>
      <c r="J312" s="403">
        <f t="shared" si="28"/>
        <v>259439.09090909112</v>
      </c>
      <c r="K312" s="403"/>
      <c r="L312" s="361">
        <f t="shared" si="29"/>
        <v>17840</v>
      </c>
      <c r="M312" s="403"/>
      <c r="N312" s="352"/>
    </row>
    <row r="313" spans="2:14" x14ac:dyDescent="0.2">
      <c r="B313" s="402"/>
      <c r="C313" s="403">
        <v>1</v>
      </c>
      <c r="D313" s="404"/>
      <c r="E313" s="403">
        <v>1</v>
      </c>
      <c r="F313" s="403">
        <v>31.1</v>
      </c>
      <c r="G313" s="403">
        <f t="shared" si="25"/>
        <v>34</v>
      </c>
      <c r="H313" s="403">
        <f t="shared" si="26"/>
        <v>3929.5966091786054</v>
      </c>
      <c r="I313" s="403">
        <f t="shared" si="27"/>
        <v>10184.204545454553</v>
      </c>
      <c r="J313" s="403">
        <f t="shared" si="28"/>
        <v>122210.45454545465</v>
      </c>
      <c r="K313" s="403"/>
      <c r="L313" s="361">
        <f t="shared" si="29"/>
        <v>6220</v>
      </c>
      <c r="M313" s="403"/>
      <c r="N313" s="352"/>
    </row>
    <row r="314" spans="2:14" x14ac:dyDescent="0.2">
      <c r="B314" s="402"/>
      <c r="C314" s="403">
        <v>1</v>
      </c>
      <c r="D314" s="404"/>
      <c r="E314" s="403">
        <v>2</v>
      </c>
      <c r="F314" s="403">
        <v>33.9</v>
      </c>
      <c r="G314" s="403">
        <f t="shared" si="25"/>
        <v>40</v>
      </c>
      <c r="H314" s="403">
        <f t="shared" si="26"/>
        <v>4092.3437919013181</v>
      </c>
      <c r="I314" s="403">
        <f t="shared" si="27"/>
        <v>11560.871212121223</v>
      </c>
      <c r="J314" s="403">
        <f t="shared" si="28"/>
        <v>138730.45454545468</v>
      </c>
      <c r="K314" s="403"/>
      <c r="L314" s="361">
        <f t="shared" si="29"/>
        <v>6780</v>
      </c>
      <c r="M314" s="403"/>
      <c r="N314" s="352"/>
    </row>
    <row r="315" spans="2:14" x14ac:dyDescent="0.2">
      <c r="B315" s="402"/>
      <c r="C315" s="403">
        <v>1</v>
      </c>
      <c r="D315" s="404"/>
      <c r="E315" s="403">
        <v>2</v>
      </c>
      <c r="F315" s="403">
        <v>33.9</v>
      </c>
      <c r="G315" s="403">
        <f t="shared" si="25"/>
        <v>40</v>
      </c>
      <c r="H315" s="403">
        <f t="shared" si="26"/>
        <v>4092.3437919013181</v>
      </c>
      <c r="I315" s="403">
        <f t="shared" si="27"/>
        <v>11560.871212121223</v>
      </c>
      <c r="J315" s="403">
        <f t="shared" si="28"/>
        <v>138730.45454545468</v>
      </c>
      <c r="K315" s="403"/>
      <c r="L315" s="361">
        <f t="shared" si="29"/>
        <v>6780</v>
      </c>
      <c r="M315" s="403"/>
      <c r="N315" s="352"/>
    </row>
    <row r="316" spans="2:14" x14ac:dyDescent="0.2">
      <c r="B316" s="402"/>
      <c r="C316" s="403">
        <v>1</v>
      </c>
      <c r="D316" s="404"/>
      <c r="E316" s="403">
        <v>2</v>
      </c>
      <c r="F316" s="403">
        <v>33.9</v>
      </c>
      <c r="G316" s="403">
        <f t="shared" si="25"/>
        <v>40</v>
      </c>
      <c r="H316" s="403">
        <f t="shared" si="26"/>
        <v>4092.3437919013181</v>
      </c>
      <c r="I316" s="403">
        <f t="shared" si="27"/>
        <v>11560.871212121223</v>
      </c>
      <c r="J316" s="403">
        <f t="shared" si="28"/>
        <v>138730.45454545468</v>
      </c>
      <c r="K316" s="403"/>
      <c r="L316" s="361">
        <f t="shared" si="29"/>
        <v>6780</v>
      </c>
      <c r="M316" s="403"/>
      <c r="N316" s="352"/>
    </row>
    <row r="317" spans="2:14" x14ac:dyDescent="0.2">
      <c r="B317" s="402"/>
      <c r="C317" s="403">
        <v>1</v>
      </c>
      <c r="D317" s="404"/>
      <c r="E317" s="403">
        <v>2</v>
      </c>
      <c r="F317" s="403">
        <v>33.9</v>
      </c>
      <c r="G317" s="403">
        <f t="shared" si="25"/>
        <v>40</v>
      </c>
      <c r="H317" s="403">
        <f t="shared" si="26"/>
        <v>4092.3437919013181</v>
      </c>
      <c r="I317" s="403">
        <f t="shared" si="27"/>
        <v>11560.871212121223</v>
      </c>
      <c r="J317" s="403">
        <f t="shared" si="28"/>
        <v>138730.45454545468</v>
      </c>
      <c r="K317" s="403"/>
      <c r="L317" s="361">
        <f t="shared" si="29"/>
        <v>6780</v>
      </c>
      <c r="M317" s="403"/>
      <c r="N317" s="352"/>
    </row>
    <row r="318" spans="2:14" x14ac:dyDescent="0.2">
      <c r="B318" s="402"/>
      <c r="C318" s="403">
        <v>1</v>
      </c>
      <c r="D318" s="404"/>
      <c r="E318" s="403">
        <v>2</v>
      </c>
      <c r="F318" s="403">
        <v>45</v>
      </c>
      <c r="G318" s="403">
        <f t="shared" si="25"/>
        <v>40</v>
      </c>
      <c r="H318" s="403">
        <f t="shared" si="26"/>
        <v>3545.9595959595995</v>
      </c>
      <c r="I318" s="403">
        <f t="shared" si="27"/>
        <v>13297.348484848497</v>
      </c>
      <c r="J318" s="403">
        <f t="shared" si="28"/>
        <v>159568.18181818197</v>
      </c>
      <c r="K318" s="403"/>
      <c r="L318" s="361">
        <f t="shared" si="29"/>
        <v>9000</v>
      </c>
      <c r="M318" s="403"/>
      <c r="N318" s="352"/>
    </row>
    <row r="319" spans="2:14" x14ac:dyDescent="0.2">
      <c r="B319" s="402"/>
      <c r="C319" s="403">
        <v>1</v>
      </c>
      <c r="D319" s="404"/>
      <c r="E319" s="403">
        <v>4</v>
      </c>
      <c r="F319" s="403">
        <v>80.099999999999994</v>
      </c>
      <c r="G319" s="403">
        <f t="shared" si="25"/>
        <v>49</v>
      </c>
      <c r="H319" s="403">
        <f t="shared" si="26"/>
        <v>3025.6667801611648</v>
      </c>
      <c r="I319" s="403">
        <f t="shared" si="27"/>
        <v>20196.325757575774</v>
      </c>
      <c r="J319" s="403">
        <f t="shared" si="28"/>
        <v>242355.90909090929</v>
      </c>
      <c r="K319" s="403"/>
      <c r="L319" s="361">
        <f t="shared" si="29"/>
        <v>16019.999999999998</v>
      </c>
      <c r="M319" s="403"/>
      <c r="N319" s="352"/>
    </row>
    <row r="320" spans="2:14" x14ac:dyDescent="0.2">
      <c r="B320" s="402"/>
      <c r="C320" s="403">
        <v>1</v>
      </c>
      <c r="D320" s="404"/>
      <c r="E320" s="403">
        <v>4</v>
      </c>
      <c r="F320" s="403">
        <v>87.7</v>
      </c>
      <c r="G320" s="403">
        <f t="shared" si="25"/>
        <v>49</v>
      </c>
      <c r="H320" s="403">
        <f t="shared" si="26"/>
        <v>2926.1480252928391</v>
      </c>
      <c r="I320" s="403">
        <f t="shared" si="27"/>
        <v>21385.265151515167</v>
      </c>
      <c r="J320" s="403">
        <f t="shared" si="28"/>
        <v>256623.181818182</v>
      </c>
      <c r="K320" s="403"/>
      <c r="L320" s="361">
        <f t="shared" si="29"/>
        <v>17540</v>
      </c>
      <c r="M320" s="403"/>
      <c r="N320" s="352"/>
    </row>
    <row r="321" spans="2:14" x14ac:dyDescent="0.2">
      <c r="B321" s="402"/>
      <c r="C321" s="403">
        <v>1</v>
      </c>
      <c r="D321" s="404"/>
      <c r="E321" s="403">
        <v>4</v>
      </c>
      <c r="F321" s="403">
        <v>89.2</v>
      </c>
      <c r="G321" s="403">
        <f t="shared" si="25"/>
        <v>49</v>
      </c>
      <c r="H321" s="403">
        <f t="shared" si="26"/>
        <v>2908.5099877700795</v>
      </c>
      <c r="I321" s="403">
        <f t="shared" si="27"/>
        <v>21619.924242424258</v>
      </c>
      <c r="J321" s="403">
        <f t="shared" si="28"/>
        <v>259439.09090909112</v>
      </c>
      <c r="K321" s="403"/>
      <c r="L321" s="361">
        <f t="shared" si="29"/>
        <v>17840</v>
      </c>
      <c r="M321" s="403"/>
      <c r="N321" s="352"/>
    </row>
    <row r="322" spans="2:14" x14ac:dyDescent="0.2">
      <c r="B322" s="402"/>
      <c r="C322" s="403">
        <v>1</v>
      </c>
      <c r="D322" s="404"/>
      <c r="E322" s="403">
        <v>2</v>
      </c>
      <c r="F322" s="403">
        <v>33.9</v>
      </c>
      <c r="G322" s="403">
        <f t="shared" si="25"/>
        <v>40</v>
      </c>
      <c r="H322" s="403">
        <f t="shared" si="26"/>
        <v>4092.3437919013181</v>
      </c>
      <c r="I322" s="403">
        <f t="shared" si="27"/>
        <v>11560.871212121223</v>
      </c>
      <c r="J322" s="403">
        <f t="shared" si="28"/>
        <v>138730.45454545468</v>
      </c>
      <c r="K322" s="403"/>
      <c r="L322" s="361">
        <f t="shared" si="29"/>
        <v>6780</v>
      </c>
      <c r="M322" s="403"/>
      <c r="N322" s="352"/>
    </row>
    <row r="323" spans="2:14" x14ac:dyDescent="0.2">
      <c r="B323" s="402"/>
      <c r="C323" s="403">
        <v>1</v>
      </c>
      <c r="D323" s="404"/>
      <c r="E323" s="403">
        <v>2</v>
      </c>
      <c r="F323" s="403">
        <v>33.9</v>
      </c>
      <c r="G323" s="403">
        <f t="shared" si="25"/>
        <v>40</v>
      </c>
      <c r="H323" s="403">
        <f t="shared" si="26"/>
        <v>4092.3437919013181</v>
      </c>
      <c r="I323" s="403">
        <f t="shared" si="27"/>
        <v>11560.871212121223</v>
      </c>
      <c r="J323" s="403">
        <f t="shared" si="28"/>
        <v>138730.45454545468</v>
      </c>
      <c r="K323" s="403"/>
      <c r="L323" s="361">
        <f t="shared" si="29"/>
        <v>6780</v>
      </c>
      <c r="M323" s="403"/>
      <c r="N323" s="352"/>
    </row>
    <row r="324" spans="2:14" x14ac:dyDescent="0.2">
      <c r="B324" s="402"/>
      <c r="C324" s="403">
        <v>1</v>
      </c>
      <c r="D324" s="404"/>
      <c r="E324" s="403">
        <v>2</v>
      </c>
      <c r="F324" s="403">
        <v>45</v>
      </c>
      <c r="G324" s="403">
        <f t="shared" si="25"/>
        <v>40</v>
      </c>
      <c r="H324" s="403">
        <f t="shared" si="26"/>
        <v>3545.9595959595995</v>
      </c>
      <c r="I324" s="403">
        <f t="shared" si="27"/>
        <v>13297.348484848497</v>
      </c>
      <c r="J324" s="403">
        <f t="shared" si="28"/>
        <v>159568.18181818197</v>
      </c>
      <c r="K324" s="403"/>
      <c r="L324" s="361">
        <f t="shared" si="29"/>
        <v>9000</v>
      </c>
      <c r="M324" s="403"/>
      <c r="N324" s="352"/>
    </row>
    <row r="325" spans="2:14" x14ac:dyDescent="0.2">
      <c r="B325" s="402"/>
      <c r="C325" s="403">
        <v>1</v>
      </c>
      <c r="D325" s="404"/>
      <c r="E325" s="403">
        <v>4</v>
      </c>
      <c r="F325" s="403">
        <v>87.7</v>
      </c>
      <c r="G325" s="403">
        <f t="shared" si="25"/>
        <v>49</v>
      </c>
      <c r="H325" s="403">
        <f t="shared" si="26"/>
        <v>2926.1480252928391</v>
      </c>
      <c r="I325" s="403">
        <f t="shared" si="27"/>
        <v>21385.265151515167</v>
      </c>
      <c r="J325" s="403">
        <f t="shared" si="28"/>
        <v>256623.181818182</v>
      </c>
      <c r="K325" s="403"/>
      <c r="L325" s="361">
        <f t="shared" si="29"/>
        <v>17540</v>
      </c>
      <c r="M325" s="403"/>
      <c r="N325" s="352"/>
    </row>
    <row r="326" spans="2:14" x14ac:dyDescent="0.2">
      <c r="B326" s="402"/>
      <c r="C326" s="403">
        <v>1</v>
      </c>
      <c r="D326" s="404"/>
      <c r="E326" s="403">
        <v>4</v>
      </c>
      <c r="F326" s="403">
        <v>89.2</v>
      </c>
      <c r="G326" s="403">
        <f t="shared" si="25"/>
        <v>49</v>
      </c>
      <c r="H326" s="403">
        <f t="shared" si="26"/>
        <v>2908.5099877700795</v>
      </c>
      <c r="I326" s="403">
        <f t="shared" si="27"/>
        <v>21619.924242424258</v>
      </c>
      <c r="J326" s="403">
        <f t="shared" si="28"/>
        <v>259439.09090909112</v>
      </c>
      <c r="K326" s="403"/>
      <c r="L326" s="361">
        <f t="shared" si="29"/>
        <v>17840</v>
      </c>
      <c r="M326" s="403"/>
      <c r="N326" s="352"/>
    </row>
    <row r="327" spans="2:14" x14ac:dyDescent="0.2">
      <c r="B327" s="402"/>
      <c r="C327" s="403">
        <v>1</v>
      </c>
      <c r="D327" s="404"/>
      <c r="E327" s="403">
        <v>1</v>
      </c>
      <c r="F327" s="403">
        <v>26.9</v>
      </c>
      <c r="G327" s="403">
        <f t="shared" si="25"/>
        <v>34</v>
      </c>
      <c r="H327" s="403">
        <f t="shared" si="26"/>
        <v>4250.033795201085</v>
      </c>
      <c r="I327" s="403">
        <f t="shared" si="27"/>
        <v>9527.1590909090974</v>
      </c>
      <c r="J327" s="403">
        <f t="shared" si="28"/>
        <v>114325.90909090918</v>
      </c>
      <c r="K327" s="403"/>
      <c r="L327" s="361">
        <f t="shared" si="29"/>
        <v>5380</v>
      </c>
      <c r="M327" s="403"/>
      <c r="N327" s="352"/>
    </row>
    <row r="328" spans="2:14" x14ac:dyDescent="0.2">
      <c r="B328" s="402"/>
      <c r="C328" s="403">
        <v>1</v>
      </c>
      <c r="D328" s="404"/>
      <c r="E328" s="403">
        <v>1</v>
      </c>
      <c r="F328" s="403">
        <v>26.9</v>
      </c>
      <c r="G328" s="403">
        <f t="shared" si="25"/>
        <v>34</v>
      </c>
      <c r="H328" s="403">
        <f t="shared" si="26"/>
        <v>4250.033795201085</v>
      </c>
      <c r="I328" s="403">
        <f t="shared" si="27"/>
        <v>9527.1590909090974</v>
      </c>
      <c r="J328" s="403">
        <f t="shared" si="28"/>
        <v>114325.90909090918</v>
      </c>
      <c r="K328" s="403"/>
      <c r="L328" s="361">
        <f t="shared" si="29"/>
        <v>5380</v>
      </c>
      <c r="M328" s="403"/>
      <c r="N328" s="352"/>
    </row>
    <row r="329" spans="2:14" x14ac:dyDescent="0.2">
      <c r="B329" s="402"/>
      <c r="C329" s="403">
        <v>1</v>
      </c>
      <c r="D329" s="404"/>
      <c r="E329" s="403">
        <v>1</v>
      </c>
      <c r="F329" s="403">
        <v>26.9</v>
      </c>
      <c r="G329" s="403">
        <f t="shared" si="25"/>
        <v>34</v>
      </c>
      <c r="H329" s="403">
        <f t="shared" si="26"/>
        <v>4250.033795201085</v>
      </c>
      <c r="I329" s="403">
        <f t="shared" si="27"/>
        <v>9527.1590909090974</v>
      </c>
      <c r="J329" s="403">
        <f t="shared" si="28"/>
        <v>114325.90909090918</v>
      </c>
      <c r="K329" s="403"/>
      <c r="L329" s="361">
        <f t="shared" si="29"/>
        <v>5380</v>
      </c>
      <c r="M329" s="403"/>
      <c r="N329" s="352"/>
    </row>
    <row r="330" spans="2:14" x14ac:dyDescent="0.2">
      <c r="B330" s="402"/>
      <c r="C330" s="403">
        <v>1</v>
      </c>
      <c r="D330" s="404"/>
      <c r="E330" s="403">
        <v>1</v>
      </c>
      <c r="F330" s="403">
        <v>26.9</v>
      </c>
      <c r="G330" s="403">
        <f t="shared" si="25"/>
        <v>34</v>
      </c>
      <c r="H330" s="403">
        <f t="shared" si="26"/>
        <v>4250.033795201085</v>
      </c>
      <c r="I330" s="403">
        <f t="shared" si="27"/>
        <v>9527.1590909090974</v>
      </c>
      <c r="J330" s="403">
        <f t="shared" si="28"/>
        <v>114325.90909090918</v>
      </c>
      <c r="K330" s="403"/>
      <c r="L330" s="361">
        <f t="shared" si="29"/>
        <v>5380</v>
      </c>
      <c r="M330" s="403"/>
      <c r="N330" s="352"/>
    </row>
    <row r="331" spans="2:14" x14ac:dyDescent="0.2">
      <c r="B331" s="402"/>
      <c r="C331" s="403">
        <v>1</v>
      </c>
      <c r="D331" s="404"/>
      <c r="E331" s="403">
        <v>1</v>
      </c>
      <c r="F331" s="403">
        <v>47.2</v>
      </c>
      <c r="G331" s="403">
        <f t="shared" si="25"/>
        <v>34</v>
      </c>
      <c r="H331" s="403">
        <f t="shared" si="26"/>
        <v>3229.5454545454572</v>
      </c>
      <c r="I331" s="403">
        <f t="shared" si="27"/>
        <v>12702.878787878799</v>
      </c>
      <c r="J331" s="403">
        <f t="shared" si="28"/>
        <v>152434.54545454559</v>
      </c>
      <c r="K331" s="403"/>
      <c r="L331" s="361">
        <f t="shared" si="29"/>
        <v>9440</v>
      </c>
      <c r="M331" s="403"/>
      <c r="N331" s="352"/>
    </row>
    <row r="332" spans="2:14" x14ac:dyDescent="0.2">
      <c r="B332" s="402"/>
      <c r="C332" s="403">
        <v>1</v>
      </c>
      <c r="D332" s="404"/>
      <c r="E332" s="403">
        <v>3</v>
      </c>
      <c r="F332" s="403">
        <v>49</v>
      </c>
      <c r="G332" s="403">
        <f t="shared" si="25"/>
        <v>44</v>
      </c>
      <c r="H332" s="403">
        <f t="shared" si="26"/>
        <v>3562.987012987016</v>
      </c>
      <c r="I332" s="403">
        <f t="shared" si="27"/>
        <v>14548.863636363649</v>
      </c>
      <c r="J332" s="403">
        <f t="shared" si="28"/>
        <v>174586.36363636379</v>
      </c>
      <c r="K332" s="403"/>
      <c r="L332" s="361">
        <f t="shared" si="29"/>
        <v>9800</v>
      </c>
      <c r="M332" s="403"/>
      <c r="N332" s="352"/>
    </row>
    <row r="333" spans="2:14" x14ac:dyDescent="0.2">
      <c r="B333" s="402"/>
      <c r="C333" s="403">
        <v>1</v>
      </c>
      <c r="D333" s="404"/>
      <c r="E333" s="403">
        <v>3</v>
      </c>
      <c r="F333" s="403">
        <v>53.4</v>
      </c>
      <c r="G333" s="403">
        <f t="shared" si="25"/>
        <v>44</v>
      </c>
      <c r="H333" s="403">
        <f t="shared" si="26"/>
        <v>3424.0892066734796</v>
      </c>
      <c r="I333" s="403">
        <f t="shared" si="27"/>
        <v>15237.196969696983</v>
      </c>
      <c r="J333" s="403">
        <f t="shared" si="28"/>
        <v>182846.36363636379</v>
      </c>
      <c r="K333" s="403"/>
      <c r="L333" s="361">
        <f t="shared" si="29"/>
        <v>10680</v>
      </c>
      <c r="M333" s="403"/>
      <c r="N333" s="352"/>
    </row>
    <row r="334" spans="2:14" x14ac:dyDescent="0.2">
      <c r="B334" s="402"/>
      <c r="C334" s="403">
        <v>1</v>
      </c>
      <c r="D334" s="404"/>
      <c r="E334" s="403">
        <v>1</v>
      </c>
      <c r="F334" s="403">
        <v>26.9</v>
      </c>
      <c r="G334" s="403">
        <f t="shared" si="25"/>
        <v>34</v>
      </c>
      <c r="H334" s="403">
        <f t="shared" si="26"/>
        <v>4250.033795201085</v>
      </c>
      <c r="I334" s="403">
        <f t="shared" si="27"/>
        <v>9527.1590909090974</v>
      </c>
      <c r="J334" s="403">
        <f t="shared" si="28"/>
        <v>114325.90909090918</v>
      </c>
      <c r="K334" s="403"/>
      <c r="L334" s="361">
        <f t="shared" si="29"/>
        <v>5380</v>
      </c>
      <c r="M334" s="403"/>
      <c r="N334" s="352"/>
    </row>
    <row r="335" spans="2:14" x14ac:dyDescent="0.2">
      <c r="B335" s="402"/>
      <c r="C335" s="403">
        <v>1</v>
      </c>
      <c r="D335" s="404"/>
      <c r="E335" s="403">
        <v>1</v>
      </c>
      <c r="F335" s="403">
        <v>26.9</v>
      </c>
      <c r="G335" s="403">
        <f t="shared" si="25"/>
        <v>34</v>
      </c>
      <c r="H335" s="403">
        <f t="shared" si="26"/>
        <v>4250.033795201085</v>
      </c>
      <c r="I335" s="403">
        <f t="shared" si="27"/>
        <v>9527.1590909090974</v>
      </c>
      <c r="J335" s="403">
        <f t="shared" si="28"/>
        <v>114325.90909090918</v>
      </c>
      <c r="K335" s="403"/>
      <c r="L335" s="361">
        <f t="shared" si="29"/>
        <v>5380</v>
      </c>
      <c r="M335" s="403"/>
      <c r="N335" s="352"/>
    </row>
    <row r="336" spans="2:14" x14ac:dyDescent="0.2">
      <c r="B336" s="402"/>
      <c r="C336" s="403">
        <v>1</v>
      </c>
      <c r="D336" s="404"/>
      <c r="E336" s="403">
        <v>1</v>
      </c>
      <c r="F336" s="403">
        <v>26.9</v>
      </c>
      <c r="G336" s="403">
        <f t="shared" si="25"/>
        <v>34</v>
      </c>
      <c r="H336" s="403">
        <f t="shared" si="26"/>
        <v>4250.033795201085</v>
      </c>
      <c r="I336" s="403">
        <f t="shared" si="27"/>
        <v>9527.1590909090974</v>
      </c>
      <c r="J336" s="403">
        <f t="shared" si="28"/>
        <v>114325.90909090918</v>
      </c>
      <c r="K336" s="403"/>
      <c r="L336" s="361">
        <f t="shared" si="29"/>
        <v>5380</v>
      </c>
      <c r="M336" s="403"/>
      <c r="N336" s="352"/>
    </row>
    <row r="337" spans="2:14" x14ac:dyDescent="0.2">
      <c r="B337" s="402"/>
      <c r="C337" s="403">
        <v>1</v>
      </c>
      <c r="D337" s="404"/>
      <c r="E337" s="403">
        <v>1</v>
      </c>
      <c r="F337" s="403">
        <v>26.9</v>
      </c>
      <c r="G337" s="403">
        <f t="shared" si="25"/>
        <v>34</v>
      </c>
      <c r="H337" s="403">
        <f t="shared" si="26"/>
        <v>4250.033795201085</v>
      </c>
      <c r="I337" s="403">
        <f t="shared" si="27"/>
        <v>9527.1590909090974</v>
      </c>
      <c r="J337" s="403">
        <f t="shared" si="28"/>
        <v>114325.90909090918</v>
      </c>
      <c r="K337" s="403"/>
      <c r="L337" s="361">
        <f t="shared" si="29"/>
        <v>5380</v>
      </c>
      <c r="M337" s="403"/>
      <c r="N337" s="352"/>
    </row>
    <row r="338" spans="2:14" x14ac:dyDescent="0.2">
      <c r="B338" s="402"/>
      <c r="C338" s="403">
        <v>1</v>
      </c>
      <c r="D338" s="404"/>
      <c r="E338" s="403">
        <v>1</v>
      </c>
      <c r="F338" s="403">
        <v>33</v>
      </c>
      <c r="G338" s="403">
        <f t="shared" si="25"/>
        <v>34</v>
      </c>
      <c r="H338" s="403">
        <f t="shared" si="26"/>
        <v>3811.4325068870558</v>
      </c>
      <c r="I338" s="403">
        <f t="shared" si="27"/>
        <v>10481.439393939403</v>
      </c>
      <c r="J338" s="403">
        <f t="shared" si="28"/>
        <v>125777.27272727284</v>
      </c>
      <c r="K338" s="403"/>
      <c r="L338" s="361">
        <f t="shared" si="29"/>
        <v>6600</v>
      </c>
      <c r="M338" s="403"/>
      <c r="N338" s="352"/>
    </row>
    <row r="339" spans="2:14" x14ac:dyDescent="0.2">
      <c r="B339" s="402"/>
      <c r="C339" s="403">
        <v>1</v>
      </c>
      <c r="D339" s="404"/>
      <c r="E339" s="403">
        <v>1</v>
      </c>
      <c r="F339" s="403">
        <v>36.6</v>
      </c>
      <c r="G339" s="403">
        <f t="shared" si="25"/>
        <v>34</v>
      </c>
      <c r="H339" s="403">
        <f t="shared" si="26"/>
        <v>3621.187282662695</v>
      </c>
      <c r="I339" s="403">
        <f t="shared" si="27"/>
        <v>11044.621212121221</v>
      </c>
      <c r="J339" s="403">
        <f t="shared" si="28"/>
        <v>132535.45454545465</v>
      </c>
      <c r="K339" s="403"/>
      <c r="L339" s="361">
        <f t="shared" si="29"/>
        <v>7320</v>
      </c>
      <c r="M339" s="403"/>
      <c r="N339" s="352"/>
    </row>
    <row r="340" spans="2:14" x14ac:dyDescent="0.2">
      <c r="B340" s="402"/>
      <c r="C340" s="403">
        <v>1</v>
      </c>
      <c r="D340" s="404"/>
      <c r="E340" s="403">
        <v>2</v>
      </c>
      <c r="F340" s="403">
        <v>40.299999999999997</v>
      </c>
      <c r="G340" s="403">
        <f t="shared" si="25"/>
        <v>40</v>
      </c>
      <c r="H340" s="403">
        <f t="shared" si="26"/>
        <v>3740.5707196029807</v>
      </c>
      <c r="I340" s="403">
        <f t="shared" si="27"/>
        <v>12562.083333333343</v>
      </c>
      <c r="J340" s="403">
        <f t="shared" si="28"/>
        <v>150745.00000000012</v>
      </c>
      <c r="K340" s="403"/>
      <c r="L340" s="361">
        <f t="shared" si="29"/>
        <v>8059.9999999999991</v>
      </c>
      <c r="M340" s="403"/>
      <c r="N340" s="352"/>
    </row>
    <row r="341" spans="2:14" x14ac:dyDescent="0.2">
      <c r="B341" s="402"/>
      <c r="C341" s="403">
        <v>1</v>
      </c>
      <c r="D341" s="404"/>
      <c r="E341" s="403">
        <v>3</v>
      </c>
      <c r="F341" s="403">
        <v>49</v>
      </c>
      <c r="G341" s="403">
        <f t="shared" si="25"/>
        <v>44</v>
      </c>
      <c r="H341" s="403">
        <f t="shared" si="26"/>
        <v>3562.987012987016</v>
      </c>
      <c r="I341" s="403">
        <f t="shared" si="27"/>
        <v>14548.863636363649</v>
      </c>
      <c r="J341" s="403">
        <f t="shared" si="28"/>
        <v>174586.36363636379</v>
      </c>
      <c r="K341" s="403"/>
      <c r="L341" s="361">
        <f t="shared" si="29"/>
        <v>9800</v>
      </c>
      <c r="M341" s="403"/>
      <c r="N341" s="352"/>
    </row>
    <row r="342" spans="2:14" x14ac:dyDescent="0.2">
      <c r="B342" s="402"/>
      <c r="C342" s="403">
        <v>1</v>
      </c>
      <c r="D342" s="404"/>
      <c r="E342" s="403">
        <v>3</v>
      </c>
      <c r="F342" s="403">
        <v>53.4</v>
      </c>
      <c r="G342" s="403">
        <f t="shared" si="25"/>
        <v>44</v>
      </c>
      <c r="H342" s="403">
        <f t="shared" si="26"/>
        <v>3424.0892066734796</v>
      </c>
      <c r="I342" s="403">
        <f t="shared" si="27"/>
        <v>15237.196969696983</v>
      </c>
      <c r="J342" s="403">
        <f t="shared" si="28"/>
        <v>182846.36363636379</v>
      </c>
      <c r="K342" s="403"/>
      <c r="L342" s="361">
        <f t="shared" si="29"/>
        <v>10680</v>
      </c>
      <c r="M342" s="403"/>
      <c r="N342" s="352"/>
    </row>
    <row r="343" spans="2:14" x14ac:dyDescent="0.2">
      <c r="B343" s="402"/>
      <c r="C343" s="403">
        <v>1</v>
      </c>
      <c r="D343" s="404"/>
      <c r="E343" s="403">
        <v>1</v>
      </c>
      <c r="F343" s="403">
        <v>26.9</v>
      </c>
      <c r="G343" s="403">
        <f t="shared" si="25"/>
        <v>34</v>
      </c>
      <c r="H343" s="403">
        <f t="shared" si="26"/>
        <v>4250.033795201085</v>
      </c>
      <c r="I343" s="403">
        <f t="shared" si="27"/>
        <v>9527.1590909090974</v>
      </c>
      <c r="J343" s="403">
        <f t="shared" si="28"/>
        <v>114325.90909090918</v>
      </c>
      <c r="K343" s="403"/>
      <c r="L343" s="361">
        <f t="shared" si="29"/>
        <v>5380</v>
      </c>
      <c r="M343" s="403"/>
      <c r="N343" s="352"/>
    </row>
    <row r="344" spans="2:14" x14ac:dyDescent="0.2">
      <c r="B344" s="402"/>
      <c r="C344" s="403">
        <v>1</v>
      </c>
      <c r="D344" s="404"/>
      <c r="E344" s="403">
        <v>1</v>
      </c>
      <c r="F344" s="403">
        <v>26.9</v>
      </c>
      <c r="G344" s="403">
        <f t="shared" si="25"/>
        <v>34</v>
      </c>
      <c r="H344" s="403">
        <f t="shared" si="26"/>
        <v>4250.033795201085</v>
      </c>
      <c r="I344" s="403">
        <f t="shared" si="27"/>
        <v>9527.1590909090974</v>
      </c>
      <c r="J344" s="403">
        <f t="shared" si="28"/>
        <v>114325.90909090918</v>
      </c>
      <c r="K344" s="403"/>
      <c r="L344" s="361">
        <f t="shared" si="29"/>
        <v>5380</v>
      </c>
      <c r="M344" s="403"/>
      <c r="N344" s="352"/>
    </row>
    <row r="345" spans="2:14" x14ac:dyDescent="0.2">
      <c r="B345" s="402"/>
      <c r="C345" s="403">
        <v>1</v>
      </c>
      <c r="D345" s="404"/>
      <c r="E345" s="403">
        <v>1</v>
      </c>
      <c r="F345" s="403">
        <v>26.9</v>
      </c>
      <c r="G345" s="403">
        <f t="shared" si="25"/>
        <v>34</v>
      </c>
      <c r="H345" s="403">
        <f t="shared" si="26"/>
        <v>4250.033795201085</v>
      </c>
      <c r="I345" s="403">
        <f t="shared" si="27"/>
        <v>9527.1590909090974</v>
      </c>
      <c r="J345" s="403">
        <f t="shared" si="28"/>
        <v>114325.90909090918</v>
      </c>
      <c r="K345" s="403"/>
      <c r="L345" s="361">
        <f t="shared" si="29"/>
        <v>5380</v>
      </c>
      <c r="M345" s="403"/>
      <c r="N345" s="352"/>
    </row>
    <row r="346" spans="2:14" x14ac:dyDescent="0.2">
      <c r="B346" s="402"/>
      <c r="C346" s="403">
        <v>1</v>
      </c>
      <c r="D346" s="404"/>
      <c r="E346" s="403">
        <v>1</v>
      </c>
      <c r="F346" s="403">
        <v>26.9</v>
      </c>
      <c r="G346" s="403">
        <f t="shared" si="25"/>
        <v>34</v>
      </c>
      <c r="H346" s="403">
        <f t="shared" si="26"/>
        <v>4250.033795201085</v>
      </c>
      <c r="I346" s="403">
        <f t="shared" si="27"/>
        <v>9527.1590909090974</v>
      </c>
      <c r="J346" s="403">
        <f t="shared" si="28"/>
        <v>114325.90909090918</v>
      </c>
      <c r="K346" s="403"/>
      <c r="L346" s="361">
        <f t="shared" si="29"/>
        <v>5380</v>
      </c>
      <c r="M346" s="403"/>
      <c r="N346" s="352"/>
    </row>
    <row r="347" spans="2:14" x14ac:dyDescent="0.2">
      <c r="B347" s="402"/>
      <c r="C347" s="403">
        <v>1</v>
      </c>
      <c r="D347" s="404"/>
      <c r="E347" s="403">
        <v>1</v>
      </c>
      <c r="F347" s="403">
        <v>33</v>
      </c>
      <c r="G347" s="403">
        <f t="shared" si="25"/>
        <v>34</v>
      </c>
      <c r="H347" s="403">
        <f t="shared" si="26"/>
        <v>3811.4325068870558</v>
      </c>
      <c r="I347" s="403">
        <f t="shared" si="27"/>
        <v>10481.439393939403</v>
      </c>
      <c r="J347" s="403">
        <f t="shared" si="28"/>
        <v>125777.27272727284</v>
      </c>
      <c r="K347" s="403"/>
      <c r="L347" s="361">
        <f t="shared" si="29"/>
        <v>6600</v>
      </c>
      <c r="M347" s="403"/>
      <c r="N347" s="352"/>
    </row>
    <row r="348" spans="2:14" x14ac:dyDescent="0.2">
      <c r="B348" s="402"/>
      <c r="C348" s="403">
        <v>1</v>
      </c>
      <c r="D348" s="404"/>
      <c r="E348" s="403">
        <v>1</v>
      </c>
      <c r="F348" s="403">
        <v>36.6</v>
      </c>
      <c r="G348" s="403">
        <f t="shared" si="25"/>
        <v>34</v>
      </c>
      <c r="H348" s="403">
        <f t="shared" si="26"/>
        <v>3621.187282662695</v>
      </c>
      <c r="I348" s="403">
        <f t="shared" si="27"/>
        <v>11044.621212121221</v>
      </c>
      <c r="J348" s="403">
        <f t="shared" si="28"/>
        <v>132535.45454545465</v>
      </c>
      <c r="K348" s="403"/>
      <c r="L348" s="361">
        <f t="shared" si="29"/>
        <v>7320</v>
      </c>
      <c r="M348" s="403"/>
      <c r="N348" s="352"/>
    </row>
    <row r="349" spans="2:14" x14ac:dyDescent="0.2">
      <c r="B349" s="402"/>
      <c r="C349" s="403">
        <v>1</v>
      </c>
      <c r="D349" s="404"/>
      <c r="E349" s="403">
        <v>2</v>
      </c>
      <c r="F349" s="403">
        <v>40.299999999999997</v>
      </c>
      <c r="G349" s="403">
        <f t="shared" ref="G349:G412" si="30">IF(E349=1,34,IF(E349=2,40,IF(E349=3,44,IF(E349=4,49,IF(E349=5,52,IF(E349=6,55,IF(E349=1.5,27,IF(E349=2.5,34))))))))</f>
        <v>40</v>
      </c>
      <c r="H349" s="403">
        <f t="shared" ref="H349:H412" si="31">+$H$3*(F349+G349)/(1.57142857142857)/F349</f>
        <v>3740.5707196029807</v>
      </c>
      <c r="I349" s="403">
        <f t="shared" ref="I349:I412" si="32">+F349*H349/12</f>
        <v>12562.083333333343</v>
      </c>
      <c r="J349" s="403">
        <f t="shared" si="28"/>
        <v>150745.00000000012</v>
      </c>
      <c r="K349" s="403"/>
      <c r="L349" s="361">
        <f t="shared" si="29"/>
        <v>8059.9999999999991</v>
      </c>
      <c r="M349" s="403"/>
      <c r="N349" s="352"/>
    </row>
    <row r="350" spans="2:14" x14ac:dyDescent="0.2">
      <c r="B350" s="402"/>
      <c r="C350" s="403">
        <v>1</v>
      </c>
      <c r="D350" s="404"/>
      <c r="E350" s="403">
        <v>3</v>
      </c>
      <c r="F350" s="403">
        <v>49</v>
      </c>
      <c r="G350" s="403">
        <f t="shared" si="30"/>
        <v>44</v>
      </c>
      <c r="H350" s="403">
        <f t="shared" si="31"/>
        <v>3562.987012987016</v>
      </c>
      <c r="I350" s="403">
        <f t="shared" si="32"/>
        <v>14548.863636363649</v>
      </c>
      <c r="J350" s="403">
        <f t="shared" ref="J350:J413" si="33">+I350*12</f>
        <v>174586.36363636379</v>
      </c>
      <c r="K350" s="403"/>
      <c r="L350" s="361">
        <f t="shared" ref="L350:L413" si="34">F350*$H$4</f>
        <v>9800</v>
      </c>
      <c r="M350" s="403"/>
      <c r="N350" s="352"/>
    </row>
    <row r="351" spans="2:14" x14ac:dyDescent="0.2">
      <c r="B351" s="402"/>
      <c r="C351" s="403">
        <v>1</v>
      </c>
      <c r="D351" s="404"/>
      <c r="E351" s="403">
        <v>3</v>
      </c>
      <c r="F351" s="403">
        <v>53.4</v>
      </c>
      <c r="G351" s="403">
        <f t="shared" si="30"/>
        <v>44</v>
      </c>
      <c r="H351" s="403">
        <f t="shared" si="31"/>
        <v>3424.0892066734796</v>
      </c>
      <c r="I351" s="403">
        <f t="shared" si="32"/>
        <v>15237.196969696983</v>
      </c>
      <c r="J351" s="403">
        <f t="shared" si="33"/>
        <v>182846.36363636379</v>
      </c>
      <c r="K351" s="403"/>
      <c r="L351" s="361">
        <f t="shared" si="34"/>
        <v>10680</v>
      </c>
      <c r="M351" s="403"/>
      <c r="N351" s="352"/>
    </row>
    <row r="352" spans="2:14" x14ac:dyDescent="0.2">
      <c r="B352" s="402"/>
      <c r="C352" s="403">
        <v>1</v>
      </c>
      <c r="D352" s="404"/>
      <c r="E352" s="403">
        <v>1</v>
      </c>
      <c r="F352" s="403">
        <v>26.9</v>
      </c>
      <c r="G352" s="403">
        <f t="shared" si="30"/>
        <v>34</v>
      </c>
      <c r="H352" s="403">
        <f t="shared" si="31"/>
        <v>4250.033795201085</v>
      </c>
      <c r="I352" s="403">
        <f t="shared" si="32"/>
        <v>9527.1590909090974</v>
      </c>
      <c r="J352" s="403">
        <f t="shared" si="33"/>
        <v>114325.90909090918</v>
      </c>
      <c r="K352" s="403"/>
      <c r="L352" s="361">
        <f t="shared" si="34"/>
        <v>5380</v>
      </c>
      <c r="M352" s="403"/>
      <c r="N352" s="352"/>
    </row>
    <row r="353" spans="2:14" x14ac:dyDescent="0.2">
      <c r="B353" s="402"/>
      <c r="C353" s="403">
        <v>1</v>
      </c>
      <c r="D353" s="404"/>
      <c r="E353" s="403">
        <v>1</v>
      </c>
      <c r="F353" s="403">
        <v>26.9</v>
      </c>
      <c r="G353" s="403">
        <f t="shared" si="30"/>
        <v>34</v>
      </c>
      <c r="H353" s="403">
        <f t="shared" si="31"/>
        <v>4250.033795201085</v>
      </c>
      <c r="I353" s="403">
        <f t="shared" si="32"/>
        <v>9527.1590909090974</v>
      </c>
      <c r="J353" s="403">
        <f t="shared" si="33"/>
        <v>114325.90909090918</v>
      </c>
      <c r="K353" s="403"/>
      <c r="L353" s="361">
        <f t="shared" si="34"/>
        <v>5380</v>
      </c>
      <c r="M353" s="403"/>
      <c r="N353" s="352"/>
    </row>
    <row r="354" spans="2:14" x14ac:dyDescent="0.2">
      <c r="B354" s="402"/>
      <c r="C354" s="403">
        <v>1</v>
      </c>
      <c r="D354" s="404"/>
      <c r="E354" s="403">
        <v>1</v>
      </c>
      <c r="F354" s="403">
        <v>26.9</v>
      </c>
      <c r="G354" s="403">
        <f t="shared" si="30"/>
        <v>34</v>
      </c>
      <c r="H354" s="403">
        <f t="shared" si="31"/>
        <v>4250.033795201085</v>
      </c>
      <c r="I354" s="403">
        <f t="shared" si="32"/>
        <v>9527.1590909090974</v>
      </c>
      <c r="J354" s="403">
        <f t="shared" si="33"/>
        <v>114325.90909090918</v>
      </c>
      <c r="K354" s="403"/>
      <c r="L354" s="361">
        <f t="shared" si="34"/>
        <v>5380</v>
      </c>
      <c r="M354" s="403"/>
      <c r="N354" s="352"/>
    </row>
    <row r="355" spans="2:14" x14ac:dyDescent="0.2">
      <c r="B355" s="402"/>
      <c r="C355" s="403">
        <v>1</v>
      </c>
      <c r="D355" s="404"/>
      <c r="E355" s="403">
        <v>1</v>
      </c>
      <c r="F355" s="403">
        <v>26.9</v>
      </c>
      <c r="G355" s="403">
        <f t="shared" si="30"/>
        <v>34</v>
      </c>
      <c r="H355" s="403">
        <f t="shared" si="31"/>
        <v>4250.033795201085</v>
      </c>
      <c r="I355" s="403">
        <f t="shared" si="32"/>
        <v>9527.1590909090974</v>
      </c>
      <c r="J355" s="403">
        <f t="shared" si="33"/>
        <v>114325.90909090918</v>
      </c>
      <c r="K355" s="403"/>
      <c r="L355" s="361">
        <f t="shared" si="34"/>
        <v>5380</v>
      </c>
      <c r="M355" s="403"/>
      <c r="N355" s="352"/>
    </row>
    <row r="356" spans="2:14" x14ac:dyDescent="0.2">
      <c r="B356" s="402"/>
      <c r="C356" s="403">
        <v>1</v>
      </c>
      <c r="D356" s="404"/>
      <c r="E356" s="403">
        <v>1</v>
      </c>
      <c r="F356" s="403">
        <v>33</v>
      </c>
      <c r="G356" s="403">
        <f t="shared" si="30"/>
        <v>34</v>
      </c>
      <c r="H356" s="403">
        <f t="shared" si="31"/>
        <v>3811.4325068870558</v>
      </c>
      <c r="I356" s="403">
        <f t="shared" si="32"/>
        <v>10481.439393939403</v>
      </c>
      <c r="J356" s="403">
        <f t="shared" si="33"/>
        <v>125777.27272727284</v>
      </c>
      <c r="K356" s="403"/>
      <c r="L356" s="361">
        <f t="shared" si="34"/>
        <v>6600</v>
      </c>
      <c r="M356" s="403"/>
      <c r="N356" s="352"/>
    </row>
    <row r="357" spans="2:14" x14ac:dyDescent="0.2">
      <c r="B357" s="402"/>
      <c r="C357" s="403">
        <v>1</v>
      </c>
      <c r="D357" s="404"/>
      <c r="E357" s="403">
        <v>1</v>
      </c>
      <c r="F357" s="403">
        <v>36.6</v>
      </c>
      <c r="G357" s="403">
        <f t="shared" si="30"/>
        <v>34</v>
      </c>
      <c r="H357" s="403">
        <f t="shared" si="31"/>
        <v>3621.187282662695</v>
      </c>
      <c r="I357" s="403">
        <f t="shared" si="32"/>
        <v>11044.621212121221</v>
      </c>
      <c r="J357" s="403">
        <f t="shared" si="33"/>
        <v>132535.45454545465</v>
      </c>
      <c r="K357" s="403"/>
      <c r="L357" s="361">
        <f t="shared" si="34"/>
        <v>7320</v>
      </c>
      <c r="M357" s="403"/>
      <c r="N357" s="352"/>
    </row>
    <row r="358" spans="2:14" x14ac:dyDescent="0.2">
      <c r="B358" s="402"/>
      <c r="C358" s="403">
        <v>1</v>
      </c>
      <c r="D358" s="404"/>
      <c r="E358" s="403">
        <v>2</v>
      </c>
      <c r="F358" s="403">
        <v>40.299999999999997</v>
      </c>
      <c r="G358" s="403">
        <f t="shared" si="30"/>
        <v>40</v>
      </c>
      <c r="H358" s="403">
        <f t="shared" si="31"/>
        <v>3740.5707196029807</v>
      </c>
      <c r="I358" s="403">
        <f t="shared" si="32"/>
        <v>12562.083333333343</v>
      </c>
      <c r="J358" s="403">
        <f t="shared" si="33"/>
        <v>150745.00000000012</v>
      </c>
      <c r="K358" s="403"/>
      <c r="L358" s="361">
        <f t="shared" si="34"/>
        <v>8059.9999999999991</v>
      </c>
      <c r="M358" s="403"/>
      <c r="N358" s="352"/>
    </row>
    <row r="359" spans="2:14" x14ac:dyDescent="0.2">
      <c r="B359" s="402"/>
      <c r="C359" s="403">
        <v>1</v>
      </c>
      <c r="D359" s="404"/>
      <c r="E359" s="403">
        <v>3</v>
      </c>
      <c r="F359" s="403">
        <v>49</v>
      </c>
      <c r="G359" s="403">
        <f t="shared" si="30"/>
        <v>44</v>
      </c>
      <c r="H359" s="403">
        <f t="shared" si="31"/>
        <v>3562.987012987016</v>
      </c>
      <c r="I359" s="403">
        <f t="shared" si="32"/>
        <v>14548.863636363649</v>
      </c>
      <c r="J359" s="403">
        <f t="shared" si="33"/>
        <v>174586.36363636379</v>
      </c>
      <c r="K359" s="403"/>
      <c r="L359" s="361">
        <f t="shared" si="34"/>
        <v>9800</v>
      </c>
      <c r="M359" s="403"/>
      <c r="N359" s="352"/>
    </row>
    <row r="360" spans="2:14" x14ac:dyDescent="0.2">
      <c r="B360" s="402"/>
      <c r="C360" s="403">
        <v>1</v>
      </c>
      <c r="D360" s="404"/>
      <c r="E360" s="403">
        <v>3</v>
      </c>
      <c r="F360" s="403">
        <v>53.4</v>
      </c>
      <c r="G360" s="403">
        <f t="shared" si="30"/>
        <v>44</v>
      </c>
      <c r="H360" s="403">
        <f t="shared" si="31"/>
        <v>3424.0892066734796</v>
      </c>
      <c r="I360" s="403">
        <f t="shared" si="32"/>
        <v>15237.196969696983</v>
      </c>
      <c r="J360" s="403">
        <f t="shared" si="33"/>
        <v>182846.36363636379</v>
      </c>
      <c r="K360" s="403"/>
      <c r="L360" s="361">
        <f t="shared" si="34"/>
        <v>10680</v>
      </c>
      <c r="M360" s="403"/>
      <c r="N360" s="352"/>
    </row>
    <row r="361" spans="2:14" x14ac:dyDescent="0.2">
      <c r="B361" s="402"/>
      <c r="C361" s="403">
        <v>1</v>
      </c>
      <c r="D361" s="404"/>
      <c r="E361" s="403">
        <v>1</v>
      </c>
      <c r="F361" s="403">
        <v>26.9</v>
      </c>
      <c r="G361" s="403">
        <f t="shared" si="30"/>
        <v>34</v>
      </c>
      <c r="H361" s="403">
        <f t="shared" si="31"/>
        <v>4250.033795201085</v>
      </c>
      <c r="I361" s="403">
        <f t="shared" si="32"/>
        <v>9527.1590909090974</v>
      </c>
      <c r="J361" s="403">
        <f t="shared" si="33"/>
        <v>114325.90909090918</v>
      </c>
      <c r="K361" s="403"/>
      <c r="L361" s="361">
        <f t="shared" si="34"/>
        <v>5380</v>
      </c>
      <c r="M361" s="403"/>
      <c r="N361" s="352"/>
    </row>
    <row r="362" spans="2:14" x14ac:dyDescent="0.2">
      <c r="B362" s="402"/>
      <c r="C362" s="403">
        <v>1</v>
      </c>
      <c r="D362" s="404"/>
      <c r="E362" s="403">
        <v>1</v>
      </c>
      <c r="F362" s="403">
        <v>26.9</v>
      </c>
      <c r="G362" s="403">
        <f t="shared" si="30"/>
        <v>34</v>
      </c>
      <c r="H362" s="403">
        <f t="shared" si="31"/>
        <v>4250.033795201085</v>
      </c>
      <c r="I362" s="403">
        <f t="shared" si="32"/>
        <v>9527.1590909090974</v>
      </c>
      <c r="J362" s="403">
        <f t="shared" si="33"/>
        <v>114325.90909090918</v>
      </c>
      <c r="K362" s="403"/>
      <c r="L362" s="361">
        <f t="shared" si="34"/>
        <v>5380</v>
      </c>
      <c r="M362" s="403"/>
      <c r="N362" s="352"/>
    </row>
    <row r="363" spans="2:14" x14ac:dyDescent="0.2">
      <c r="B363" s="402"/>
      <c r="C363" s="403">
        <v>1</v>
      </c>
      <c r="D363" s="404"/>
      <c r="E363" s="403">
        <v>1</v>
      </c>
      <c r="F363" s="403">
        <v>26.9</v>
      </c>
      <c r="G363" s="403">
        <f t="shared" si="30"/>
        <v>34</v>
      </c>
      <c r="H363" s="403">
        <f t="shared" si="31"/>
        <v>4250.033795201085</v>
      </c>
      <c r="I363" s="403">
        <f t="shared" si="32"/>
        <v>9527.1590909090974</v>
      </c>
      <c r="J363" s="403">
        <f t="shared" si="33"/>
        <v>114325.90909090918</v>
      </c>
      <c r="K363" s="403"/>
      <c r="L363" s="361">
        <f t="shared" si="34"/>
        <v>5380</v>
      </c>
      <c r="M363" s="403"/>
      <c r="N363" s="352"/>
    </row>
    <row r="364" spans="2:14" x14ac:dyDescent="0.2">
      <c r="B364" s="402"/>
      <c r="C364" s="403">
        <v>1</v>
      </c>
      <c r="D364" s="404"/>
      <c r="E364" s="403">
        <v>1</v>
      </c>
      <c r="F364" s="403">
        <v>26.9</v>
      </c>
      <c r="G364" s="403">
        <f t="shared" si="30"/>
        <v>34</v>
      </c>
      <c r="H364" s="403">
        <f t="shared" si="31"/>
        <v>4250.033795201085</v>
      </c>
      <c r="I364" s="403">
        <f t="shared" si="32"/>
        <v>9527.1590909090974</v>
      </c>
      <c r="J364" s="403">
        <f t="shared" si="33"/>
        <v>114325.90909090918</v>
      </c>
      <c r="K364" s="403"/>
      <c r="L364" s="361">
        <f t="shared" si="34"/>
        <v>5380</v>
      </c>
      <c r="M364" s="403"/>
      <c r="N364" s="352"/>
    </row>
    <row r="365" spans="2:14" x14ac:dyDescent="0.2">
      <c r="B365" s="402"/>
      <c r="C365" s="403">
        <v>1</v>
      </c>
      <c r="D365" s="404"/>
      <c r="E365" s="403">
        <v>1</v>
      </c>
      <c r="F365" s="403">
        <v>33</v>
      </c>
      <c r="G365" s="403">
        <f t="shared" si="30"/>
        <v>34</v>
      </c>
      <c r="H365" s="403">
        <f t="shared" si="31"/>
        <v>3811.4325068870558</v>
      </c>
      <c r="I365" s="403">
        <f t="shared" si="32"/>
        <v>10481.439393939403</v>
      </c>
      <c r="J365" s="403">
        <f t="shared" si="33"/>
        <v>125777.27272727284</v>
      </c>
      <c r="K365" s="403"/>
      <c r="L365" s="361">
        <f t="shared" si="34"/>
        <v>6600</v>
      </c>
      <c r="M365" s="403"/>
      <c r="N365" s="352"/>
    </row>
    <row r="366" spans="2:14" x14ac:dyDescent="0.2">
      <c r="B366" s="402"/>
      <c r="C366" s="403">
        <v>1</v>
      </c>
      <c r="D366" s="404"/>
      <c r="E366" s="403">
        <v>1</v>
      </c>
      <c r="F366" s="403">
        <v>36.6</v>
      </c>
      <c r="G366" s="403">
        <f t="shared" si="30"/>
        <v>34</v>
      </c>
      <c r="H366" s="403">
        <f t="shared" si="31"/>
        <v>3621.187282662695</v>
      </c>
      <c r="I366" s="403">
        <f t="shared" si="32"/>
        <v>11044.621212121221</v>
      </c>
      <c r="J366" s="403">
        <f t="shared" si="33"/>
        <v>132535.45454545465</v>
      </c>
      <c r="K366" s="403"/>
      <c r="L366" s="361">
        <f t="shared" si="34"/>
        <v>7320</v>
      </c>
      <c r="M366" s="403"/>
      <c r="N366" s="352"/>
    </row>
    <row r="367" spans="2:14" x14ac:dyDescent="0.2">
      <c r="B367" s="402"/>
      <c r="C367" s="403">
        <v>1</v>
      </c>
      <c r="D367" s="404"/>
      <c r="E367" s="403">
        <v>2</v>
      </c>
      <c r="F367" s="403">
        <v>40.299999999999997</v>
      </c>
      <c r="G367" s="403">
        <f t="shared" si="30"/>
        <v>40</v>
      </c>
      <c r="H367" s="403">
        <f t="shared" si="31"/>
        <v>3740.5707196029807</v>
      </c>
      <c r="I367" s="403">
        <f t="shared" si="32"/>
        <v>12562.083333333343</v>
      </c>
      <c r="J367" s="403">
        <f t="shared" si="33"/>
        <v>150745.00000000012</v>
      </c>
      <c r="K367" s="403"/>
      <c r="L367" s="361">
        <f t="shared" si="34"/>
        <v>8059.9999999999991</v>
      </c>
      <c r="M367" s="403"/>
      <c r="N367" s="352"/>
    </row>
    <row r="368" spans="2:14" x14ac:dyDescent="0.2">
      <c r="B368" s="402"/>
      <c r="C368" s="403">
        <v>1</v>
      </c>
      <c r="D368" s="404"/>
      <c r="E368" s="403">
        <v>3</v>
      </c>
      <c r="F368" s="403">
        <v>49</v>
      </c>
      <c r="G368" s="403">
        <f t="shared" si="30"/>
        <v>44</v>
      </c>
      <c r="H368" s="403">
        <f t="shared" si="31"/>
        <v>3562.987012987016</v>
      </c>
      <c r="I368" s="403">
        <f t="shared" si="32"/>
        <v>14548.863636363649</v>
      </c>
      <c r="J368" s="403">
        <f t="shared" si="33"/>
        <v>174586.36363636379</v>
      </c>
      <c r="K368" s="403"/>
      <c r="L368" s="361">
        <f t="shared" si="34"/>
        <v>9800</v>
      </c>
      <c r="M368" s="403"/>
      <c r="N368" s="352"/>
    </row>
    <row r="369" spans="2:14" x14ac:dyDescent="0.2">
      <c r="B369" s="402"/>
      <c r="C369" s="403">
        <v>1</v>
      </c>
      <c r="D369" s="404"/>
      <c r="E369" s="403">
        <v>3</v>
      </c>
      <c r="F369" s="403">
        <v>53.4</v>
      </c>
      <c r="G369" s="403">
        <f t="shared" si="30"/>
        <v>44</v>
      </c>
      <c r="H369" s="403">
        <f t="shared" si="31"/>
        <v>3424.0892066734796</v>
      </c>
      <c r="I369" s="403">
        <f t="shared" si="32"/>
        <v>15237.196969696983</v>
      </c>
      <c r="J369" s="403">
        <f t="shared" si="33"/>
        <v>182846.36363636379</v>
      </c>
      <c r="K369" s="403"/>
      <c r="L369" s="361">
        <f t="shared" si="34"/>
        <v>10680</v>
      </c>
      <c r="M369" s="403"/>
      <c r="N369" s="352"/>
    </row>
    <row r="370" spans="2:14" x14ac:dyDescent="0.2">
      <c r="B370" s="402"/>
      <c r="C370" s="403">
        <v>1</v>
      </c>
      <c r="D370" s="404"/>
      <c r="E370" s="403">
        <v>1</v>
      </c>
      <c r="F370" s="403">
        <v>26.9</v>
      </c>
      <c r="G370" s="403">
        <f t="shared" si="30"/>
        <v>34</v>
      </c>
      <c r="H370" s="403">
        <f t="shared" si="31"/>
        <v>4250.033795201085</v>
      </c>
      <c r="I370" s="403">
        <f t="shared" si="32"/>
        <v>9527.1590909090974</v>
      </c>
      <c r="J370" s="403">
        <f t="shared" si="33"/>
        <v>114325.90909090918</v>
      </c>
      <c r="K370" s="403"/>
      <c r="L370" s="361">
        <f t="shared" si="34"/>
        <v>5380</v>
      </c>
      <c r="M370" s="403"/>
      <c r="N370" s="352"/>
    </row>
    <row r="371" spans="2:14" x14ac:dyDescent="0.2">
      <c r="B371" s="402"/>
      <c r="C371" s="403">
        <v>1</v>
      </c>
      <c r="D371" s="404"/>
      <c r="E371" s="403">
        <v>1</v>
      </c>
      <c r="F371" s="403">
        <v>26.9</v>
      </c>
      <c r="G371" s="403">
        <f t="shared" si="30"/>
        <v>34</v>
      </c>
      <c r="H371" s="403">
        <f t="shared" si="31"/>
        <v>4250.033795201085</v>
      </c>
      <c r="I371" s="403">
        <f t="shared" si="32"/>
        <v>9527.1590909090974</v>
      </c>
      <c r="J371" s="403">
        <f t="shared" si="33"/>
        <v>114325.90909090918</v>
      </c>
      <c r="K371" s="403"/>
      <c r="L371" s="361">
        <f t="shared" si="34"/>
        <v>5380</v>
      </c>
      <c r="M371" s="403"/>
      <c r="N371" s="352"/>
    </row>
    <row r="372" spans="2:14" x14ac:dyDescent="0.2">
      <c r="B372" s="402"/>
      <c r="C372" s="403">
        <v>1</v>
      </c>
      <c r="D372" s="404"/>
      <c r="E372" s="403">
        <v>1</v>
      </c>
      <c r="F372" s="403">
        <v>26.9</v>
      </c>
      <c r="G372" s="403">
        <f t="shared" si="30"/>
        <v>34</v>
      </c>
      <c r="H372" s="403">
        <f t="shared" si="31"/>
        <v>4250.033795201085</v>
      </c>
      <c r="I372" s="403">
        <f t="shared" si="32"/>
        <v>9527.1590909090974</v>
      </c>
      <c r="J372" s="403">
        <f t="shared" si="33"/>
        <v>114325.90909090918</v>
      </c>
      <c r="K372" s="403"/>
      <c r="L372" s="361">
        <f t="shared" si="34"/>
        <v>5380</v>
      </c>
      <c r="M372" s="403"/>
      <c r="N372" s="352"/>
    </row>
    <row r="373" spans="2:14" x14ac:dyDescent="0.2">
      <c r="B373" s="402"/>
      <c r="C373" s="403">
        <v>1</v>
      </c>
      <c r="D373" s="404"/>
      <c r="E373" s="403">
        <v>1</v>
      </c>
      <c r="F373" s="403">
        <v>26.9</v>
      </c>
      <c r="G373" s="403">
        <f t="shared" si="30"/>
        <v>34</v>
      </c>
      <c r="H373" s="403">
        <f t="shared" si="31"/>
        <v>4250.033795201085</v>
      </c>
      <c r="I373" s="403">
        <f t="shared" si="32"/>
        <v>9527.1590909090974</v>
      </c>
      <c r="J373" s="403">
        <f t="shared" si="33"/>
        <v>114325.90909090918</v>
      </c>
      <c r="K373" s="403"/>
      <c r="L373" s="361">
        <f t="shared" si="34"/>
        <v>5380</v>
      </c>
      <c r="M373" s="403"/>
      <c r="N373" s="352"/>
    </row>
    <row r="374" spans="2:14" x14ac:dyDescent="0.2">
      <c r="B374" s="402"/>
      <c r="C374" s="403">
        <v>1</v>
      </c>
      <c r="D374" s="404"/>
      <c r="E374" s="403">
        <v>1</v>
      </c>
      <c r="F374" s="403">
        <v>33</v>
      </c>
      <c r="G374" s="403">
        <f t="shared" si="30"/>
        <v>34</v>
      </c>
      <c r="H374" s="403">
        <f t="shared" si="31"/>
        <v>3811.4325068870558</v>
      </c>
      <c r="I374" s="403">
        <f t="shared" si="32"/>
        <v>10481.439393939403</v>
      </c>
      <c r="J374" s="403">
        <f t="shared" si="33"/>
        <v>125777.27272727284</v>
      </c>
      <c r="K374" s="403"/>
      <c r="L374" s="361">
        <f t="shared" si="34"/>
        <v>6600</v>
      </c>
      <c r="M374" s="403"/>
      <c r="N374" s="352"/>
    </row>
    <row r="375" spans="2:14" x14ac:dyDescent="0.2">
      <c r="B375" s="402"/>
      <c r="C375" s="403">
        <v>1</v>
      </c>
      <c r="D375" s="404"/>
      <c r="E375" s="403">
        <v>1</v>
      </c>
      <c r="F375" s="403">
        <v>36.6</v>
      </c>
      <c r="G375" s="403">
        <f t="shared" si="30"/>
        <v>34</v>
      </c>
      <c r="H375" s="403">
        <f t="shared" si="31"/>
        <v>3621.187282662695</v>
      </c>
      <c r="I375" s="403">
        <f t="shared" si="32"/>
        <v>11044.621212121221</v>
      </c>
      <c r="J375" s="403">
        <f t="shared" si="33"/>
        <v>132535.45454545465</v>
      </c>
      <c r="K375" s="403"/>
      <c r="L375" s="361">
        <f t="shared" si="34"/>
        <v>7320</v>
      </c>
      <c r="M375" s="403"/>
      <c r="N375" s="352"/>
    </row>
    <row r="376" spans="2:14" x14ac:dyDescent="0.2">
      <c r="B376" s="402"/>
      <c r="C376" s="403">
        <v>1</v>
      </c>
      <c r="D376" s="404"/>
      <c r="E376" s="403">
        <v>2</v>
      </c>
      <c r="F376" s="403">
        <v>40.299999999999997</v>
      </c>
      <c r="G376" s="403">
        <f t="shared" si="30"/>
        <v>40</v>
      </c>
      <c r="H376" s="403">
        <f t="shared" si="31"/>
        <v>3740.5707196029807</v>
      </c>
      <c r="I376" s="403">
        <f t="shared" si="32"/>
        <v>12562.083333333343</v>
      </c>
      <c r="J376" s="403">
        <f t="shared" si="33"/>
        <v>150745.00000000012</v>
      </c>
      <c r="K376" s="403"/>
      <c r="L376" s="361">
        <f t="shared" si="34"/>
        <v>8059.9999999999991</v>
      </c>
      <c r="M376" s="403"/>
      <c r="N376" s="352"/>
    </row>
    <row r="377" spans="2:14" x14ac:dyDescent="0.2">
      <c r="B377" s="402"/>
      <c r="C377" s="403">
        <v>1</v>
      </c>
      <c r="D377" s="404"/>
      <c r="E377" s="403">
        <v>3</v>
      </c>
      <c r="F377" s="403">
        <v>49</v>
      </c>
      <c r="G377" s="403">
        <f t="shared" si="30"/>
        <v>44</v>
      </c>
      <c r="H377" s="403">
        <f t="shared" si="31"/>
        <v>3562.987012987016</v>
      </c>
      <c r="I377" s="403">
        <f t="shared" si="32"/>
        <v>14548.863636363649</v>
      </c>
      <c r="J377" s="403">
        <f t="shared" si="33"/>
        <v>174586.36363636379</v>
      </c>
      <c r="K377" s="403"/>
      <c r="L377" s="361">
        <f t="shared" si="34"/>
        <v>9800</v>
      </c>
      <c r="M377" s="403"/>
      <c r="N377" s="352"/>
    </row>
    <row r="378" spans="2:14" x14ac:dyDescent="0.2">
      <c r="B378" s="402"/>
      <c r="C378" s="403">
        <v>1</v>
      </c>
      <c r="D378" s="404"/>
      <c r="E378" s="403">
        <v>3</v>
      </c>
      <c r="F378" s="403">
        <v>53.4</v>
      </c>
      <c r="G378" s="403">
        <f t="shared" si="30"/>
        <v>44</v>
      </c>
      <c r="H378" s="403">
        <f t="shared" si="31"/>
        <v>3424.0892066734796</v>
      </c>
      <c r="I378" s="403">
        <f t="shared" si="32"/>
        <v>15237.196969696983</v>
      </c>
      <c r="J378" s="403">
        <f t="shared" si="33"/>
        <v>182846.36363636379</v>
      </c>
      <c r="K378" s="403"/>
      <c r="L378" s="361">
        <f t="shared" si="34"/>
        <v>10680</v>
      </c>
      <c r="M378" s="403"/>
      <c r="N378" s="352"/>
    </row>
    <row r="379" spans="2:14" x14ac:dyDescent="0.2">
      <c r="B379" s="402"/>
      <c r="C379" s="403">
        <v>1</v>
      </c>
      <c r="D379" s="404"/>
      <c r="E379" s="403">
        <v>1</v>
      </c>
      <c r="F379" s="403">
        <v>26.9</v>
      </c>
      <c r="G379" s="403">
        <f t="shared" si="30"/>
        <v>34</v>
      </c>
      <c r="H379" s="403">
        <f t="shared" si="31"/>
        <v>4250.033795201085</v>
      </c>
      <c r="I379" s="403">
        <f t="shared" si="32"/>
        <v>9527.1590909090974</v>
      </c>
      <c r="J379" s="403">
        <f t="shared" si="33"/>
        <v>114325.90909090918</v>
      </c>
      <c r="K379" s="403"/>
      <c r="L379" s="361">
        <f t="shared" si="34"/>
        <v>5380</v>
      </c>
      <c r="M379" s="403"/>
      <c r="N379" s="352"/>
    </row>
    <row r="380" spans="2:14" x14ac:dyDescent="0.2">
      <c r="B380" s="402"/>
      <c r="C380" s="403">
        <v>1</v>
      </c>
      <c r="D380" s="404"/>
      <c r="E380" s="403">
        <v>1</v>
      </c>
      <c r="F380" s="403">
        <v>26.9</v>
      </c>
      <c r="G380" s="403">
        <f t="shared" si="30"/>
        <v>34</v>
      </c>
      <c r="H380" s="403">
        <f t="shared" si="31"/>
        <v>4250.033795201085</v>
      </c>
      <c r="I380" s="403">
        <f t="shared" si="32"/>
        <v>9527.1590909090974</v>
      </c>
      <c r="J380" s="403">
        <f t="shared" si="33"/>
        <v>114325.90909090918</v>
      </c>
      <c r="K380" s="403"/>
      <c r="L380" s="361">
        <f t="shared" si="34"/>
        <v>5380</v>
      </c>
      <c r="M380" s="403"/>
      <c r="N380" s="352"/>
    </row>
    <row r="381" spans="2:14" x14ac:dyDescent="0.2">
      <c r="B381" s="402"/>
      <c r="C381" s="403">
        <v>1</v>
      </c>
      <c r="D381" s="404"/>
      <c r="E381" s="403">
        <v>1</v>
      </c>
      <c r="F381" s="403">
        <v>26.9</v>
      </c>
      <c r="G381" s="403">
        <f t="shared" si="30"/>
        <v>34</v>
      </c>
      <c r="H381" s="403">
        <f t="shared" si="31"/>
        <v>4250.033795201085</v>
      </c>
      <c r="I381" s="403">
        <f t="shared" si="32"/>
        <v>9527.1590909090974</v>
      </c>
      <c r="J381" s="403">
        <f t="shared" si="33"/>
        <v>114325.90909090918</v>
      </c>
      <c r="K381" s="403"/>
      <c r="L381" s="361">
        <f t="shared" si="34"/>
        <v>5380</v>
      </c>
      <c r="M381" s="403"/>
      <c r="N381" s="352"/>
    </row>
    <row r="382" spans="2:14" x14ac:dyDescent="0.2">
      <c r="B382" s="402"/>
      <c r="C382" s="403">
        <v>1</v>
      </c>
      <c r="D382" s="404"/>
      <c r="E382" s="403">
        <v>1</v>
      </c>
      <c r="F382" s="403">
        <v>26.9</v>
      </c>
      <c r="G382" s="403">
        <f t="shared" si="30"/>
        <v>34</v>
      </c>
      <c r="H382" s="403">
        <f t="shared" si="31"/>
        <v>4250.033795201085</v>
      </c>
      <c r="I382" s="403">
        <f t="shared" si="32"/>
        <v>9527.1590909090974</v>
      </c>
      <c r="J382" s="403">
        <f t="shared" si="33"/>
        <v>114325.90909090918</v>
      </c>
      <c r="K382" s="403"/>
      <c r="L382" s="361">
        <f t="shared" si="34"/>
        <v>5380</v>
      </c>
      <c r="M382" s="403"/>
      <c r="N382" s="352"/>
    </row>
    <row r="383" spans="2:14" x14ac:dyDescent="0.2">
      <c r="B383" s="402"/>
      <c r="C383" s="403">
        <v>1</v>
      </c>
      <c r="D383" s="404"/>
      <c r="E383" s="403">
        <v>1</v>
      </c>
      <c r="F383" s="403">
        <v>35.1</v>
      </c>
      <c r="G383" s="403">
        <f t="shared" si="30"/>
        <v>34</v>
      </c>
      <c r="H383" s="403">
        <f t="shared" si="31"/>
        <v>3695.7135457135482</v>
      </c>
      <c r="I383" s="403">
        <f t="shared" si="32"/>
        <v>10809.962121212129</v>
      </c>
      <c r="J383" s="403">
        <f t="shared" si="33"/>
        <v>129719.54545454556</v>
      </c>
      <c r="K383" s="403"/>
      <c r="L383" s="361">
        <f t="shared" si="34"/>
        <v>7020</v>
      </c>
      <c r="M383" s="403"/>
      <c r="N383" s="352"/>
    </row>
    <row r="384" spans="2:14" x14ac:dyDescent="0.2">
      <c r="B384" s="402"/>
      <c r="C384" s="403">
        <v>1</v>
      </c>
      <c r="D384" s="404"/>
      <c r="E384" s="403">
        <v>1</v>
      </c>
      <c r="F384" s="403">
        <v>45.1</v>
      </c>
      <c r="G384" s="403">
        <f t="shared" si="30"/>
        <v>34</v>
      </c>
      <c r="H384" s="403">
        <f t="shared" si="31"/>
        <v>3292.5115904051627</v>
      </c>
      <c r="I384" s="403">
        <f t="shared" si="32"/>
        <v>12374.356060606071</v>
      </c>
      <c r="J384" s="403">
        <f t="shared" si="33"/>
        <v>148492.27272727285</v>
      </c>
      <c r="K384" s="403"/>
      <c r="L384" s="361">
        <f t="shared" si="34"/>
        <v>9020</v>
      </c>
      <c r="M384" s="403"/>
      <c r="N384" s="352"/>
    </row>
    <row r="385" spans="2:14" x14ac:dyDescent="0.2">
      <c r="B385" s="402"/>
      <c r="C385" s="403">
        <v>1</v>
      </c>
      <c r="D385" s="404"/>
      <c r="E385" s="403">
        <v>2</v>
      </c>
      <c r="F385" s="403">
        <v>35.5</v>
      </c>
      <c r="G385" s="403">
        <f t="shared" si="30"/>
        <v>40</v>
      </c>
      <c r="H385" s="403">
        <f t="shared" si="31"/>
        <v>3992.5096030729869</v>
      </c>
      <c r="I385" s="403">
        <f t="shared" si="32"/>
        <v>11811.174242424253</v>
      </c>
      <c r="J385" s="403">
        <f t="shared" si="33"/>
        <v>141734.09090909103</v>
      </c>
      <c r="K385" s="403"/>
      <c r="L385" s="361">
        <f t="shared" si="34"/>
        <v>7100</v>
      </c>
      <c r="M385" s="403"/>
      <c r="N385" s="352"/>
    </row>
    <row r="386" spans="2:14" x14ac:dyDescent="0.2">
      <c r="B386" s="402"/>
      <c r="C386" s="403">
        <v>1</v>
      </c>
      <c r="D386" s="404"/>
      <c r="E386" s="403">
        <v>3</v>
      </c>
      <c r="F386" s="403">
        <v>49</v>
      </c>
      <c r="G386" s="403">
        <f t="shared" si="30"/>
        <v>44</v>
      </c>
      <c r="H386" s="403">
        <f t="shared" si="31"/>
        <v>3562.987012987016</v>
      </c>
      <c r="I386" s="403">
        <f t="shared" si="32"/>
        <v>14548.863636363649</v>
      </c>
      <c r="J386" s="403">
        <f t="shared" si="33"/>
        <v>174586.36363636379</v>
      </c>
      <c r="K386" s="403"/>
      <c r="L386" s="361">
        <f t="shared" si="34"/>
        <v>9800</v>
      </c>
      <c r="M386" s="403"/>
      <c r="N386" s="352"/>
    </row>
    <row r="387" spans="2:14" x14ac:dyDescent="0.2">
      <c r="B387" s="402"/>
      <c r="C387" s="403">
        <v>1</v>
      </c>
      <c r="D387" s="404"/>
      <c r="E387" s="403">
        <v>1</v>
      </c>
      <c r="F387" s="403">
        <v>26.9</v>
      </c>
      <c r="G387" s="403">
        <f t="shared" si="30"/>
        <v>34</v>
      </c>
      <c r="H387" s="403">
        <f t="shared" si="31"/>
        <v>4250.033795201085</v>
      </c>
      <c r="I387" s="403">
        <f t="shared" si="32"/>
        <v>9527.1590909090974</v>
      </c>
      <c r="J387" s="403">
        <f t="shared" si="33"/>
        <v>114325.90909090918</v>
      </c>
      <c r="K387" s="403"/>
      <c r="L387" s="361">
        <f t="shared" si="34"/>
        <v>5380</v>
      </c>
      <c r="M387" s="403"/>
      <c r="N387" s="352"/>
    </row>
    <row r="388" spans="2:14" x14ac:dyDescent="0.2">
      <c r="B388" s="402"/>
      <c r="C388" s="403">
        <v>1</v>
      </c>
      <c r="D388" s="404"/>
      <c r="E388" s="403">
        <v>1</v>
      </c>
      <c r="F388" s="403">
        <v>26.9</v>
      </c>
      <c r="G388" s="403">
        <f t="shared" si="30"/>
        <v>34</v>
      </c>
      <c r="H388" s="403">
        <f t="shared" si="31"/>
        <v>4250.033795201085</v>
      </c>
      <c r="I388" s="403">
        <f t="shared" si="32"/>
        <v>9527.1590909090974</v>
      </c>
      <c r="J388" s="403">
        <f t="shared" si="33"/>
        <v>114325.90909090918</v>
      </c>
      <c r="K388" s="403"/>
      <c r="L388" s="361">
        <f t="shared" si="34"/>
        <v>5380</v>
      </c>
      <c r="M388" s="403"/>
      <c r="N388" s="352"/>
    </row>
    <row r="389" spans="2:14" x14ac:dyDescent="0.2">
      <c r="B389" s="402"/>
      <c r="C389" s="403">
        <v>1</v>
      </c>
      <c r="D389" s="404"/>
      <c r="E389" s="403">
        <v>1</v>
      </c>
      <c r="F389" s="403">
        <v>26.9</v>
      </c>
      <c r="G389" s="403">
        <f t="shared" si="30"/>
        <v>34</v>
      </c>
      <c r="H389" s="403">
        <f t="shared" si="31"/>
        <v>4250.033795201085</v>
      </c>
      <c r="I389" s="403">
        <f t="shared" si="32"/>
        <v>9527.1590909090974</v>
      </c>
      <c r="J389" s="403">
        <f t="shared" si="33"/>
        <v>114325.90909090918</v>
      </c>
      <c r="K389" s="403"/>
      <c r="L389" s="361">
        <f t="shared" si="34"/>
        <v>5380</v>
      </c>
      <c r="M389" s="403"/>
      <c r="N389" s="352"/>
    </row>
    <row r="390" spans="2:14" x14ac:dyDescent="0.2">
      <c r="B390" s="402"/>
      <c r="C390" s="403">
        <v>1</v>
      </c>
      <c r="D390" s="404"/>
      <c r="E390" s="403">
        <v>1</v>
      </c>
      <c r="F390" s="403">
        <v>26.9</v>
      </c>
      <c r="G390" s="403">
        <f t="shared" si="30"/>
        <v>34</v>
      </c>
      <c r="H390" s="403">
        <f t="shared" si="31"/>
        <v>4250.033795201085</v>
      </c>
      <c r="I390" s="403">
        <f t="shared" si="32"/>
        <v>9527.1590909090974</v>
      </c>
      <c r="J390" s="403">
        <f t="shared" si="33"/>
        <v>114325.90909090918</v>
      </c>
      <c r="K390" s="403"/>
      <c r="L390" s="361">
        <f t="shared" si="34"/>
        <v>5380</v>
      </c>
      <c r="M390" s="403"/>
      <c r="N390" s="352"/>
    </row>
    <row r="391" spans="2:14" x14ac:dyDescent="0.2">
      <c r="B391" s="402"/>
      <c r="C391" s="403">
        <v>1</v>
      </c>
      <c r="D391" s="404"/>
      <c r="E391" s="403">
        <v>1</v>
      </c>
      <c r="F391" s="403">
        <v>35.1</v>
      </c>
      <c r="G391" s="403">
        <f t="shared" si="30"/>
        <v>34</v>
      </c>
      <c r="H391" s="403">
        <f t="shared" si="31"/>
        <v>3695.7135457135482</v>
      </c>
      <c r="I391" s="403">
        <f t="shared" si="32"/>
        <v>10809.962121212129</v>
      </c>
      <c r="J391" s="403">
        <f t="shared" si="33"/>
        <v>129719.54545454556</v>
      </c>
      <c r="K391" s="403"/>
      <c r="L391" s="361">
        <f t="shared" si="34"/>
        <v>7020</v>
      </c>
      <c r="M391" s="403"/>
      <c r="N391" s="352"/>
    </row>
    <row r="392" spans="2:14" x14ac:dyDescent="0.2">
      <c r="B392" s="402"/>
      <c r="C392" s="403">
        <v>1</v>
      </c>
      <c r="D392" s="404"/>
      <c r="E392" s="403">
        <v>1</v>
      </c>
      <c r="F392" s="403">
        <v>45.1</v>
      </c>
      <c r="G392" s="403">
        <f t="shared" si="30"/>
        <v>34</v>
      </c>
      <c r="H392" s="403">
        <f t="shared" si="31"/>
        <v>3292.5115904051627</v>
      </c>
      <c r="I392" s="403">
        <f t="shared" si="32"/>
        <v>12374.356060606071</v>
      </c>
      <c r="J392" s="403">
        <f t="shared" si="33"/>
        <v>148492.27272727285</v>
      </c>
      <c r="K392" s="403"/>
      <c r="L392" s="361">
        <f t="shared" si="34"/>
        <v>9020</v>
      </c>
      <c r="M392" s="403"/>
      <c r="N392" s="352"/>
    </row>
    <row r="393" spans="2:14" x14ac:dyDescent="0.2">
      <c r="B393" s="402"/>
      <c r="C393" s="403">
        <v>1</v>
      </c>
      <c r="D393" s="404"/>
      <c r="E393" s="403">
        <v>2</v>
      </c>
      <c r="F393" s="403">
        <v>35.5</v>
      </c>
      <c r="G393" s="403">
        <f t="shared" si="30"/>
        <v>40</v>
      </c>
      <c r="H393" s="403">
        <f t="shared" si="31"/>
        <v>3992.5096030729869</v>
      </c>
      <c r="I393" s="403">
        <f t="shared" si="32"/>
        <v>11811.174242424253</v>
      </c>
      <c r="J393" s="403">
        <f t="shared" si="33"/>
        <v>141734.09090909103</v>
      </c>
      <c r="K393" s="403"/>
      <c r="L393" s="361">
        <f t="shared" si="34"/>
        <v>7100</v>
      </c>
      <c r="M393" s="403"/>
      <c r="N393" s="352"/>
    </row>
    <row r="394" spans="2:14" x14ac:dyDescent="0.2">
      <c r="B394" s="402"/>
      <c r="C394" s="403">
        <v>1</v>
      </c>
      <c r="D394" s="404"/>
      <c r="E394" s="403">
        <v>3</v>
      </c>
      <c r="F394" s="403">
        <v>49</v>
      </c>
      <c r="G394" s="403">
        <f t="shared" si="30"/>
        <v>44</v>
      </c>
      <c r="H394" s="403">
        <f t="shared" si="31"/>
        <v>3562.987012987016</v>
      </c>
      <c r="I394" s="403">
        <f t="shared" si="32"/>
        <v>14548.863636363649</v>
      </c>
      <c r="J394" s="403">
        <f t="shared" si="33"/>
        <v>174586.36363636379</v>
      </c>
      <c r="K394" s="403"/>
      <c r="L394" s="361">
        <f t="shared" si="34"/>
        <v>9800</v>
      </c>
      <c r="M394" s="403"/>
      <c r="N394" s="352"/>
    </row>
    <row r="395" spans="2:14" x14ac:dyDescent="0.2">
      <c r="B395" s="402"/>
      <c r="C395" s="403">
        <v>1</v>
      </c>
      <c r="D395" s="404"/>
      <c r="E395" s="403">
        <v>1</v>
      </c>
      <c r="F395" s="403">
        <v>26.9</v>
      </c>
      <c r="G395" s="403">
        <f t="shared" si="30"/>
        <v>34</v>
      </c>
      <c r="H395" s="403">
        <f t="shared" si="31"/>
        <v>4250.033795201085</v>
      </c>
      <c r="I395" s="403">
        <f t="shared" si="32"/>
        <v>9527.1590909090974</v>
      </c>
      <c r="J395" s="403">
        <f t="shared" si="33"/>
        <v>114325.90909090918</v>
      </c>
      <c r="K395" s="403"/>
      <c r="L395" s="361">
        <f t="shared" si="34"/>
        <v>5380</v>
      </c>
      <c r="M395" s="403"/>
      <c r="N395" s="352"/>
    </row>
    <row r="396" spans="2:14" x14ac:dyDescent="0.2">
      <c r="B396" s="402"/>
      <c r="C396" s="403">
        <v>1</v>
      </c>
      <c r="D396" s="404"/>
      <c r="E396" s="403">
        <v>1</v>
      </c>
      <c r="F396" s="403">
        <v>27.9</v>
      </c>
      <c r="G396" s="403">
        <f t="shared" si="30"/>
        <v>34</v>
      </c>
      <c r="H396" s="403">
        <f t="shared" si="31"/>
        <v>4164.9885956337612</v>
      </c>
      <c r="I396" s="403">
        <f t="shared" si="32"/>
        <v>9683.5984848484932</v>
      </c>
      <c r="J396" s="403">
        <f t="shared" si="33"/>
        <v>116203.18181818191</v>
      </c>
      <c r="K396" s="403"/>
      <c r="L396" s="361">
        <f t="shared" si="34"/>
        <v>5580</v>
      </c>
      <c r="M396" s="403"/>
      <c r="N396" s="352"/>
    </row>
    <row r="397" spans="2:14" x14ac:dyDescent="0.2">
      <c r="B397" s="402"/>
      <c r="C397" s="403">
        <v>1</v>
      </c>
      <c r="D397" s="404"/>
      <c r="E397" s="403">
        <v>2</v>
      </c>
      <c r="F397" s="403">
        <v>38.1</v>
      </c>
      <c r="G397" s="403">
        <f t="shared" si="30"/>
        <v>40</v>
      </c>
      <c r="H397" s="403">
        <f t="shared" si="31"/>
        <v>3848.1627296587953</v>
      </c>
      <c r="I397" s="403">
        <f t="shared" si="32"/>
        <v>12217.916666666677</v>
      </c>
      <c r="J397" s="403">
        <f t="shared" si="33"/>
        <v>146615.00000000012</v>
      </c>
      <c r="K397" s="403"/>
      <c r="L397" s="361">
        <f t="shared" si="34"/>
        <v>7620</v>
      </c>
      <c r="M397" s="403"/>
      <c r="N397" s="352"/>
    </row>
    <row r="398" spans="2:14" x14ac:dyDescent="0.2">
      <c r="B398" s="402"/>
      <c r="C398" s="403">
        <v>1</v>
      </c>
      <c r="D398" s="404"/>
      <c r="E398" s="403">
        <v>2</v>
      </c>
      <c r="F398" s="403">
        <v>54.8</v>
      </c>
      <c r="G398" s="403">
        <f t="shared" si="30"/>
        <v>40</v>
      </c>
      <c r="H398" s="403">
        <f t="shared" si="31"/>
        <v>3247.5447909754512</v>
      </c>
      <c r="I398" s="403">
        <f t="shared" si="32"/>
        <v>14830.454545454559</v>
      </c>
      <c r="J398" s="403">
        <f t="shared" si="33"/>
        <v>177965.4545454547</v>
      </c>
      <c r="K398" s="403"/>
      <c r="L398" s="361">
        <f t="shared" si="34"/>
        <v>10960</v>
      </c>
      <c r="M398" s="403"/>
      <c r="N398" s="352"/>
    </row>
    <row r="399" spans="2:14" x14ac:dyDescent="0.2">
      <c r="B399" s="402"/>
      <c r="C399" s="403">
        <v>1</v>
      </c>
      <c r="D399" s="404"/>
      <c r="E399" s="403">
        <v>4</v>
      </c>
      <c r="F399" s="403">
        <v>70.400000000000006</v>
      </c>
      <c r="G399" s="403">
        <f t="shared" si="30"/>
        <v>49</v>
      </c>
      <c r="H399" s="403">
        <f t="shared" si="31"/>
        <v>3183.897210743804</v>
      </c>
      <c r="I399" s="403">
        <f t="shared" si="32"/>
        <v>18678.863636363651</v>
      </c>
      <c r="J399" s="403">
        <f t="shared" si="33"/>
        <v>224146.36363636382</v>
      </c>
      <c r="K399" s="403"/>
      <c r="L399" s="361">
        <f t="shared" si="34"/>
        <v>14080.000000000002</v>
      </c>
      <c r="M399" s="403"/>
      <c r="N399" s="352"/>
    </row>
    <row r="400" spans="2:14" x14ac:dyDescent="0.2">
      <c r="B400" s="402"/>
      <c r="C400" s="403">
        <v>1</v>
      </c>
      <c r="D400" s="404"/>
      <c r="E400" s="403">
        <v>1</v>
      </c>
      <c r="F400" s="403">
        <v>26.9</v>
      </c>
      <c r="G400" s="403">
        <f t="shared" si="30"/>
        <v>34</v>
      </c>
      <c r="H400" s="403">
        <f t="shared" si="31"/>
        <v>4250.033795201085</v>
      </c>
      <c r="I400" s="403">
        <f t="shared" si="32"/>
        <v>9527.1590909090974</v>
      </c>
      <c r="J400" s="403">
        <f t="shared" si="33"/>
        <v>114325.90909090918</v>
      </c>
      <c r="K400" s="403"/>
      <c r="L400" s="361">
        <f t="shared" si="34"/>
        <v>5380</v>
      </c>
      <c r="M400" s="403"/>
      <c r="N400" s="352"/>
    </row>
    <row r="401" spans="2:14" x14ac:dyDescent="0.2">
      <c r="B401" s="402"/>
      <c r="C401" s="403">
        <v>1</v>
      </c>
      <c r="D401" s="404"/>
      <c r="E401" s="403">
        <v>1</v>
      </c>
      <c r="F401" s="403">
        <v>27.9</v>
      </c>
      <c r="G401" s="403">
        <f t="shared" si="30"/>
        <v>34</v>
      </c>
      <c r="H401" s="403">
        <f t="shared" si="31"/>
        <v>4164.9885956337612</v>
      </c>
      <c r="I401" s="403">
        <f t="shared" si="32"/>
        <v>9683.5984848484932</v>
      </c>
      <c r="J401" s="403">
        <f t="shared" si="33"/>
        <v>116203.18181818191</v>
      </c>
      <c r="K401" s="403"/>
      <c r="L401" s="361">
        <f t="shared" si="34"/>
        <v>5580</v>
      </c>
      <c r="M401" s="403"/>
      <c r="N401" s="352"/>
    </row>
    <row r="402" spans="2:14" x14ac:dyDescent="0.2">
      <c r="B402" s="402"/>
      <c r="C402" s="403">
        <v>1</v>
      </c>
      <c r="D402" s="404"/>
      <c r="E402" s="403">
        <v>1</v>
      </c>
      <c r="F402" s="403">
        <v>28.2</v>
      </c>
      <c r="G402" s="403">
        <f t="shared" si="30"/>
        <v>34</v>
      </c>
      <c r="H402" s="403">
        <f t="shared" si="31"/>
        <v>4140.6511927788561</v>
      </c>
      <c r="I402" s="403">
        <f t="shared" si="32"/>
        <v>9730.5303030303112</v>
      </c>
      <c r="J402" s="403">
        <f t="shared" si="33"/>
        <v>116766.36363636373</v>
      </c>
      <c r="K402" s="403"/>
      <c r="L402" s="361">
        <f t="shared" si="34"/>
        <v>5640</v>
      </c>
      <c r="M402" s="403"/>
      <c r="N402" s="352"/>
    </row>
    <row r="403" spans="2:14" x14ac:dyDescent="0.2">
      <c r="B403" s="402"/>
      <c r="C403" s="403">
        <v>1</v>
      </c>
      <c r="D403" s="404"/>
      <c r="E403" s="403">
        <v>1</v>
      </c>
      <c r="F403" s="403">
        <v>30.3</v>
      </c>
      <c r="G403" s="403">
        <f t="shared" si="30"/>
        <v>34</v>
      </c>
      <c r="H403" s="403">
        <f t="shared" si="31"/>
        <v>3983.7833783378373</v>
      </c>
      <c r="I403" s="403">
        <f t="shared" si="32"/>
        <v>10059.053030303039</v>
      </c>
      <c r="J403" s="403">
        <f t="shared" si="33"/>
        <v>120708.63636363647</v>
      </c>
      <c r="K403" s="403"/>
      <c r="L403" s="361">
        <f t="shared" si="34"/>
        <v>6060</v>
      </c>
      <c r="M403" s="403"/>
      <c r="N403" s="352"/>
    </row>
    <row r="404" spans="2:14" x14ac:dyDescent="0.2">
      <c r="B404" s="402"/>
      <c r="C404" s="403">
        <v>1</v>
      </c>
      <c r="D404" s="404"/>
      <c r="E404" s="403">
        <v>2</v>
      </c>
      <c r="F404" s="403">
        <v>38.1</v>
      </c>
      <c r="G404" s="403">
        <f t="shared" si="30"/>
        <v>40</v>
      </c>
      <c r="H404" s="403">
        <f t="shared" si="31"/>
        <v>3848.1627296587953</v>
      </c>
      <c r="I404" s="403">
        <f t="shared" si="32"/>
        <v>12217.916666666677</v>
      </c>
      <c r="J404" s="403">
        <f t="shared" si="33"/>
        <v>146615.00000000012</v>
      </c>
      <c r="K404" s="403"/>
      <c r="L404" s="361">
        <f t="shared" si="34"/>
        <v>7620</v>
      </c>
      <c r="M404" s="403"/>
      <c r="N404" s="352"/>
    </row>
    <row r="405" spans="2:14" x14ac:dyDescent="0.2">
      <c r="B405" s="402"/>
      <c r="C405" s="403">
        <v>1</v>
      </c>
      <c r="D405" s="404"/>
      <c r="E405" s="403">
        <v>2</v>
      </c>
      <c r="F405" s="403">
        <v>45</v>
      </c>
      <c r="G405" s="403">
        <f t="shared" si="30"/>
        <v>40</v>
      </c>
      <c r="H405" s="403">
        <f t="shared" si="31"/>
        <v>3545.9595959595995</v>
      </c>
      <c r="I405" s="403">
        <f t="shared" si="32"/>
        <v>13297.348484848497</v>
      </c>
      <c r="J405" s="403">
        <f t="shared" si="33"/>
        <v>159568.18181818197</v>
      </c>
      <c r="K405" s="403"/>
      <c r="L405" s="361">
        <f t="shared" si="34"/>
        <v>9000</v>
      </c>
      <c r="M405" s="403"/>
      <c r="N405" s="352"/>
    </row>
    <row r="406" spans="2:14" x14ac:dyDescent="0.2">
      <c r="B406" s="402"/>
      <c r="C406" s="403">
        <v>1</v>
      </c>
      <c r="D406" s="404"/>
      <c r="E406" s="403">
        <v>4</v>
      </c>
      <c r="F406" s="403">
        <v>70.400000000000006</v>
      </c>
      <c r="G406" s="403">
        <f t="shared" si="30"/>
        <v>49</v>
      </c>
      <c r="H406" s="403">
        <f t="shared" si="31"/>
        <v>3183.897210743804</v>
      </c>
      <c r="I406" s="403">
        <f t="shared" si="32"/>
        <v>18678.863636363651</v>
      </c>
      <c r="J406" s="403">
        <f t="shared" si="33"/>
        <v>224146.36363636382</v>
      </c>
      <c r="K406" s="403"/>
      <c r="L406" s="361">
        <f t="shared" si="34"/>
        <v>14080.000000000002</v>
      </c>
      <c r="M406" s="403"/>
      <c r="N406" s="352"/>
    </row>
    <row r="407" spans="2:14" x14ac:dyDescent="0.2">
      <c r="B407" s="402"/>
      <c r="C407" s="403">
        <v>1</v>
      </c>
      <c r="D407" s="404"/>
      <c r="E407" s="403">
        <v>1</v>
      </c>
      <c r="F407" s="403">
        <v>26.9</v>
      </c>
      <c r="G407" s="403">
        <f t="shared" si="30"/>
        <v>34</v>
      </c>
      <c r="H407" s="403">
        <f t="shared" si="31"/>
        <v>4250.033795201085</v>
      </c>
      <c r="I407" s="403">
        <f t="shared" si="32"/>
        <v>9527.1590909090974</v>
      </c>
      <c r="J407" s="403">
        <f t="shared" si="33"/>
        <v>114325.90909090918</v>
      </c>
      <c r="K407" s="403"/>
      <c r="L407" s="361">
        <f t="shared" si="34"/>
        <v>5380</v>
      </c>
      <c r="M407" s="403"/>
      <c r="N407" s="352"/>
    </row>
    <row r="408" spans="2:14" x14ac:dyDescent="0.2">
      <c r="B408" s="402"/>
      <c r="C408" s="403">
        <v>1</v>
      </c>
      <c r="D408" s="404"/>
      <c r="E408" s="403">
        <v>1</v>
      </c>
      <c r="F408" s="403">
        <v>27.9</v>
      </c>
      <c r="G408" s="403">
        <f t="shared" si="30"/>
        <v>34</v>
      </c>
      <c r="H408" s="403">
        <f t="shared" si="31"/>
        <v>4164.9885956337612</v>
      </c>
      <c r="I408" s="403">
        <f t="shared" si="32"/>
        <v>9683.5984848484932</v>
      </c>
      <c r="J408" s="403">
        <f t="shared" si="33"/>
        <v>116203.18181818191</v>
      </c>
      <c r="K408" s="403"/>
      <c r="L408" s="361">
        <f t="shared" si="34"/>
        <v>5580</v>
      </c>
      <c r="M408" s="403"/>
      <c r="N408" s="352"/>
    </row>
    <row r="409" spans="2:14" x14ac:dyDescent="0.2">
      <c r="B409" s="402"/>
      <c r="C409" s="403">
        <v>1</v>
      </c>
      <c r="D409" s="404"/>
      <c r="E409" s="403">
        <v>1</v>
      </c>
      <c r="F409" s="403">
        <v>28.2</v>
      </c>
      <c r="G409" s="403">
        <f t="shared" si="30"/>
        <v>34</v>
      </c>
      <c r="H409" s="403">
        <f t="shared" si="31"/>
        <v>4140.6511927788561</v>
      </c>
      <c r="I409" s="403">
        <f t="shared" si="32"/>
        <v>9730.5303030303112</v>
      </c>
      <c r="J409" s="403">
        <f t="shared" si="33"/>
        <v>116766.36363636373</v>
      </c>
      <c r="K409" s="403"/>
      <c r="L409" s="361">
        <f t="shared" si="34"/>
        <v>5640</v>
      </c>
      <c r="M409" s="403"/>
      <c r="N409" s="352"/>
    </row>
    <row r="410" spans="2:14" x14ac:dyDescent="0.2">
      <c r="B410" s="402"/>
      <c r="C410" s="403">
        <v>1</v>
      </c>
      <c r="D410" s="404"/>
      <c r="E410" s="403">
        <v>1</v>
      </c>
      <c r="F410" s="403">
        <v>30.3</v>
      </c>
      <c r="G410" s="403">
        <f t="shared" si="30"/>
        <v>34</v>
      </c>
      <c r="H410" s="403">
        <f t="shared" si="31"/>
        <v>3983.7833783378373</v>
      </c>
      <c r="I410" s="403">
        <f t="shared" si="32"/>
        <v>10059.053030303039</v>
      </c>
      <c r="J410" s="403">
        <f t="shared" si="33"/>
        <v>120708.63636363647</v>
      </c>
      <c r="K410" s="403"/>
      <c r="L410" s="361">
        <f t="shared" si="34"/>
        <v>6060</v>
      </c>
      <c r="M410" s="403"/>
      <c r="N410" s="352"/>
    </row>
    <row r="411" spans="2:14" x14ac:dyDescent="0.2">
      <c r="B411" s="402"/>
      <c r="C411" s="403">
        <v>1</v>
      </c>
      <c r="D411" s="404"/>
      <c r="E411" s="403">
        <v>2</v>
      </c>
      <c r="F411" s="403">
        <v>38.1</v>
      </c>
      <c r="G411" s="403">
        <f t="shared" si="30"/>
        <v>40</v>
      </c>
      <c r="H411" s="403">
        <f t="shared" si="31"/>
        <v>3848.1627296587953</v>
      </c>
      <c r="I411" s="403">
        <f t="shared" si="32"/>
        <v>12217.916666666677</v>
      </c>
      <c r="J411" s="403">
        <f t="shared" si="33"/>
        <v>146615.00000000012</v>
      </c>
      <c r="K411" s="403"/>
      <c r="L411" s="361">
        <f t="shared" si="34"/>
        <v>7620</v>
      </c>
      <c r="M411" s="403"/>
      <c r="N411" s="352"/>
    </row>
    <row r="412" spans="2:14" x14ac:dyDescent="0.2">
      <c r="B412" s="402"/>
      <c r="C412" s="403">
        <v>1</v>
      </c>
      <c r="D412" s="404"/>
      <c r="E412" s="403">
        <v>2</v>
      </c>
      <c r="F412" s="403">
        <v>45</v>
      </c>
      <c r="G412" s="403">
        <f t="shared" si="30"/>
        <v>40</v>
      </c>
      <c r="H412" s="403">
        <f t="shared" si="31"/>
        <v>3545.9595959595995</v>
      </c>
      <c r="I412" s="403">
        <f t="shared" si="32"/>
        <v>13297.348484848497</v>
      </c>
      <c r="J412" s="403">
        <f t="shared" si="33"/>
        <v>159568.18181818197</v>
      </c>
      <c r="K412" s="403"/>
      <c r="L412" s="361">
        <f t="shared" si="34"/>
        <v>9000</v>
      </c>
      <c r="M412" s="403"/>
      <c r="N412" s="352"/>
    </row>
    <row r="413" spans="2:14" x14ac:dyDescent="0.2">
      <c r="B413" s="402"/>
      <c r="C413" s="403">
        <v>1</v>
      </c>
      <c r="D413" s="404"/>
      <c r="E413" s="403">
        <v>4</v>
      </c>
      <c r="F413" s="403">
        <v>70.400000000000006</v>
      </c>
      <c r="G413" s="403">
        <f t="shared" ref="G413:G442" si="35">IF(E413=1,34,IF(E413=2,40,IF(E413=3,44,IF(E413=4,49,IF(E413=5,52,IF(E413=6,55,IF(E413=1.5,27,IF(E413=2.5,34))))))))</f>
        <v>49</v>
      </c>
      <c r="H413" s="403">
        <f t="shared" ref="H413:H442" si="36">+$H$3*(F413+G413)/(1.57142857142857)/F413</f>
        <v>3183.897210743804</v>
      </c>
      <c r="I413" s="403">
        <f t="shared" ref="I413:I442" si="37">+F413*H413/12</f>
        <v>18678.863636363651</v>
      </c>
      <c r="J413" s="403">
        <f t="shared" si="33"/>
        <v>224146.36363636382</v>
      </c>
      <c r="K413" s="403"/>
      <c r="L413" s="361">
        <f t="shared" si="34"/>
        <v>14080.000000000002</v>
      </c>
      <c r="M413" s="403"/>
      <c r="N413" s="352"/>
    </row>
    <row r="414" spans="2:14" x14ac:dyDescent="0.2">
      <c r="B414" s="402"/>
      <c r="C414" s="403">
        <v>1</v>
      </c>
      <c r="D414" s="404"/>
      <c r="E414" s="403">
        <v>1</v>
      </c>
      <c r="F414" s="403">
        <v>26.9</v>
      </c>
      <c r="G414" s="403">
        <f t="shared" si="35"/>
        <v>34</v>
      </c>
      <c r="H414" s="403">
        <f t="shared" si="36"/>
        <v>4250.033795201085</v>
      </c>
      <c r="I414" s="403">
        <f t="shared" si="37"/>
        <v>9527.1590909090974</v>
      </c>
      <c r="J414" s="403">
        <f t="shared" ref="J414:J442" si="38">+I414*12</f>
        <v>114325.90909090918</v>
      </c>
      <c r="K414" s="403"/>
      <c r="L414" s="361">
        <f t="shared" ref="L414:L442" si="39">F414*$H$4</f>
        <v>5380</v>
      </c>
      <c r="M414" s="403"/>
      <c r="N414" s="352"/>
    </row>
    <row r="415" spans="2:14" x14ac:dyDescent="0.2">
      <c r="B415" s="402"/>
      <c r="C415" s="403">
        <v>1</v>
      </c>
      <c r="D415" s="404"/>
      <c r="E415" s="403">
        <v>1</v>
      </c>
      <c r="F415" s="403">
        <v>27.9</v>
      </c>
      <c r="G415" s="403">
        <f t="shared" si="35"/>
        <v>34</v>
      </c>
      <c r="H415" s="403">
        <f t="shared" si="36"/>
        <v>4164.9885956337612</v>
      </c>
      <c r="I415" s="403">
        <f t="shared" si="37"/>
        <v>9683.5984848484932</v>
      </c>
      <c r="J415" s="403">
        <f t="shared" si="38"/>
        <v>116203.18181818191</v>
      </c>
      <c r="K415" s="403"/>
      <c r="L415" s="361">
        <f t="shared" si="39"/>
        <v>5580</v>
      </c>
      <c r="M415" s="403"/>
      <c r="N415" s="352"/>
    </row>
    <row r="416" spans="2:14" x14ac:dyDescent="0.2">
      <c r="B416" s="402"/>
      <c r="C416" s="403">
        <v>1</v>
      </c>
      <c r="D416" s="404"/>
      <c r="E416" s="403">
        <v>1</v>
      </c>
      <c r="F416" s="403">
        <v>28.2</v>
      </c>
      <c r="G416" s="403">
        <f t="shared" si="35"/>
        <v>34</v>
      </c>
      <c r="H416" s="403">
        <f t="shared" si="36"/>
        <v>4140.6511927788561</v>
      </c>
      <c r="I416" s="403">
        <f t="shared" si="37"/>
        <v>9730.5303030303112</v>
      </c>
      <c r="J416" s="403">
        <f t="shared" si="38"/>
        <v>116766.36363636373</v>
      </c>
      <c r="K416" s="403"/>
      <c r="L416" s="361">
        <f t="shared" si="39"/>
        <v>5640</v>
      </c>
      <c r="M416" s="403"/>
      <c r="N416" s="352"/>
    </row>
    <row r="417" spans="2:14" x14ac:dyDescent="0.2">
      <c r="B417" s="402"/>
      <c r="C417" s="403">
        <v>1</v>
      </c>
      <c r="D417" s="404"/>
      <c r="E417" s="403">
        <v>1</v>
      </c>
      <c r="F417" s="403">
        <v>30.3</v>
      </c>
      <c r="G417" s="403">
        <f t="shared" si="35"/>
        <v>34</v>
      </c>
      <c r="H417" s="403">
        <f t="shared" si="36"/>
        <v>3983.7833783378373</v>
      </c>
      <c r="I417" s="403">
        <f t="shared" si="37"/>
        <v>10059.053030303039</v>
      </c>
      <c r="J417" s="403">
        <f t="shared" si="38"/>
        <v>120708.63636363647</v>
      </c>
      <c r="K417" s="403"/>
      <c r="L417" s="361">
        <f t="shared" si="39"/>
        <v>6060</v>
      </c>
      <c r="M417" s="403"/>
      <c r="N417" s="352"/>
    </row>
    <row r="418" spans="2:14" x14ac:dyDescent="0.2">
      <c r="B418" s="402"/>
      <c r="C418" s="403">
        <v>1</v>
      </c>
      <c r="D418" s="404"/>
      <c r="E418" s="403">
        <v>2</v>
      </c>
      <c r="F418" s="403">
        <v>38.1</v>
      </c>
      <c r="G418" s="403">
        <f t="shared" si="35"/>
        <v>40</v>
      </c>
      <c r="H418" s="403">
        <f t="shared" si="36"/>
        <v>3848.1627296587953</v>
      </c>
      <c r="I418" s="403">
        <f t="shared" si="37"/>
        <v>12217.916666666677</v>
      </c>
      <c r="J418" s="403">
        <f t="shared" si="38"/>
        <v>146615.00000000012</v>
      </c>
      <c r="K418" s="403"/>
      <c r="L418" s="361">
        <f t="shared" si="39"/>
        <v>7620</v>
      </c>
      <c r="M418" s="403"/>
      <c r="N418" s="352"/>
    </row>
    <row r="419" spans="2:14" x14ac:dyDescent="0.2">
      <c r="B419" s="402"/>
      <c r="C419" s="403">
        <v>1</v>
      </c>
      <c r="D419" s="404"/>
      <c r="E419" s="403">
        <v>2</v>
      </c>
      <c r="F419" s="403">
        <v>45</v>
      </c>
      <c r="G419" s="403">
        <f t="shared" si="35"/>
        <v>40</v>
      </c>
      <c r="H419" s="403">
        <f t="shared" si="36"/>
        <v>3545.9595959595995</v>
      </c>
      <c r="I419" s="403">
        <f t="shared" si="37"/>
        <v>13297.348484848497</v>
      </c>
      <c r="J419" s="403">
        <f t="shared" si="38"/>
        <v>159568.18181818197</v>
      </c>
      <c r="K419" s="403"/>
      <c r="L419" s="361">
        <f t="shared" si="39"/>
        <v>9000</v>
      </c>
      <c r="M419" s="403"/>
      <c r="N419" s="352"/>
    </row>
    <row r="420" spans="2:14" x14ac:dyDescent="0.2">
      <c r="B420" s="402"/>
      <c r="C420" s="403">
        <v>1</v>
      </c>
      <c r="D420" s="404"/>
      <c r="E420" s="403">
        <v>4</v>
      </c>
      <c r="F420" s="403">
        <v>70.400000000000006</v>
      </c>
      <c r="G420" s="403">
        <f t="shared" si="35"/>
        <v>49</v>
      </c>
      <c r="H420" s="403">
        <f t="shared" si="36"/>
        <v>3183.897210743804</v>
      </c>
      <c r="I420" s="403">
        <f t="shared" si="37"/>
        <v>18678.863636363651</v>
      </c>
      <c r="J420" s="403">
        <f t="shared" si="38"/>
        <v>224146.36363636382</v>
      </c>
      <c r="K420" s="403"/>
      <c r="L420" s="361">
        <f t="shared" si="39"/>
        <v>14080.000000000002</v>
      </c>
      <c r="M420" s="403"/>
      <c r="N420" s="352"/>
    </row>
    <row r="421" spans="2:14" x14ac:dyDescent="0.2">
      <c r="B421" s="402"/>
      <c r="C421" s="403">
        <v>1</v>
      </c>
      <c r="D421" s="404"/>
      <c r="E421" s="403">
        <v>1</v>
      </c>
      <c r="F421" s="403">
        <v>26.9</v>
      </c>
      <c r="G421" s="403">
        <f t="shared" si="35"/>
        <v>34</v>
      </c>
      <c r="H421" s="403">
        <f t="shared" si="36"/>
        <v>4250.033795201085</v>
      </c>
      <c r="I421" s="403">
        <f t="shared" si="37"/>
        <v>9527.1590909090974</v>
      </c>
      <c r="J421" s="403">
        <f t="shared" si="38"/>
        <v>114325.90909090918</v>
      </c>
      <c r="K421" s="403"/>
      <c r="L421" s="361">
        <f t="shared" si="39"/>
        <v>5380</v>
      </c>
      <c r="M421" s="403"/>
      <c r="N421" s="352"/>
    </row>
    <row r="422" spans="2:14" x14ac:dyDescent="0.2">
      <c r="B422" s="402"/>
      <c r="C422" s="403">
        <v>1</v>
      </c>
      <c r="D422" s="404"/>
      <c r="E422" s="403">
        <v>1</v>
      </c>
      <c r="F422" s="403">
        <v>27.9</v>
      </c>
      <c r="G422" s="403">
        <f t="shared" si="35"/>
        <v>34</v>
      </c>
      <c r="H422" s="403">
        <f t="shared" si="36"/>
        <v>4164.9885956337612</v>
      </c>
      <c r="I422" s="403">
        <f t="shared" si="37"/>
        <v>9683.5984848484932</v>
      </c>
      <c r="J422" s="403">
        <f t="shared" si="38"/>
        <v>116203.18181818191</v>
      </c>
      <c r="K422" s="403"/>
      <c r="L422" s="361">
        <f t="shared" si="39"/>
        <v>5580</v>
      </c>
      <c r="M422" s="403"/>
      <c r="N422" s="352"/>
    </row>
    <row r="423" spans="2:14" x14ac:dyDescent="0.2">
      <c r="B423" s="402"/>
      <c r="C423" s="403">
        <v>1</v>
      </c>
      <c r="D423" s="404"/>
      <c r="E423" s="403">
        <v>1</v>
      </c>
      <c r="F423" s="403">
        <v>28.2</v>
      </c>
      <c r="G423" s="403">
        <f t="shared" si="35"/>
        <v>34</v>
      </c>
      <c r="H423" s="403">
        <f t="shared" si="36"/>
        <v>4140.6511927788561</v>
      </c>
      <c r="I423" s="403">
        <f t="shared" si="37"/>
        <v>9730.5303030303112</v>
      </c>
      <c r="J423" s="403">
        <f t="shared" si="38"/>
        <v>116766.36363636373</v>
      </c>
      <c r="K423" s="403"/>
      <c r="L423" s="361">
        <f t="shared" si="39"/>
        <v>5640</v>
      </c>
      <c r="M423" s="403"/>
      <c r="N423" s="352"/>
    </row>
    <row r="424" spans="2:14" x14ac:dyDescent="0.2">
      <c r="B424" s="402"/>
      <c r="C424" s="403">
        <v>1</v>
      </c>
      <c r="D424" s="404"/>
      <c r="E424" s="403">
        <v>1</v>
      </c>
      <c r="F424" s="403">
        <v>30.3</v>
      </c>
      <c r="G424" s="403">
        <f t="shared" si="35"/>
        <v>34</v>
      </c>
      <c r="H424" s="403">
        <f t="shared" si="36"/>
        <v>3983.7833783378373</v>
      </c>
      <c r="I424" s="403">
        <f t="shared" si="37"/>
        <v>10059.053030303039</v>
      </c>
      <c r="J424" s="403">
        <f t="shared" si="38"/>
        <v>120708.63636363647</v>
      </c>
      <c r="K424" s="403"/>
      <c r="L424" s="361">
        <f t="shared" si="39"/>
        <v>6060</v>
      </c>
      <c r="M424" s="403"/>
      <c r="N424" s="352"/>
    </row>
    <row r="425" spans="2:14" x14ac:dyDescent="0.2">
      <c r="B425" s="402"/>
      <c r="C425" s="403">
        <v>1</v>
      </c>
      <c r="D425" s="404"/>
      <c r="E425" s="403">
        <v>2</v>
      </c>
      <c r="F425" s="403">
        <v>38.1</v>
      </c>
      <c r="G425" s="403">
        <f t="shared" si="35"/>
        <v>40</v>
      </c>
      <c r="H425" s="403">
        <f t="shared" si="36"/>
        <v>3848.1627296587953</v>
      </c>
      <c r="I425" s="403">
        <f t="shared" si="37"/>
        <v>12217.916666666677</v>
      </c>
      <c r="J425" s="403">
        <f t="shared" si="38"/>
        <v>146615.00000000012</v>
      </c>
      <c r="K425" s="403"/>
      <c r="L425" s="361">
        <f t="shared" si="39"/>
        <v>7620</v>
      </c>
      <c r="M425" s="403"/>
      <c r="N425" s="352"/>
    </row>
    <row r="426" spans="2:14" x14ac:dyDescent="0.2">
      <c r="B426" s="402"/>
      <c r="C426" s="403">
        <v>1</v>
      </c>
      <c r="D426" s="404"/>
      <c r="E426" s="403">
        <v>2</v>
      </c>
      <c r="F426" s="403">
        <v>45</v>
      </c>
      <c r="G426" s="403">
        <f t="shared" si="35"/>
        <v>40</v>
      </c>
      <c r="H426" s="403">
        <f t="shared" si="36"/>
        <v>3545.9595959595995</v>
      </c>
      <c r="I426" s="403">
        <f t="shared" si="37"/>
        <v>13297.348484848497</v>
      </c>
      <c r="J426" s="403">
        <f t="shared" si="38"/>
        <v>159568.18181818197</v>
      </c>
      <c r="K426" s="403"/>
      <c r="L426" s="361">
        <f t="shared" si="39"/>
        <v>9000</v>
      </c>
      <c r="M426" s="403"/>
      <c r="N426" s="352"/>
    </row>
    <row r="427" spans="2:14" x14ac:dyDescent="0.2">
      <c r="B427" s="402"/>
      <c r="C427" s="403">
        <v>1</v>
      </c>
      <c r="D427" s="404"/>
      <c r="E427" s="403">
        <v>4</v>
      </c>
      <c r="F427" s="403">
        <v>70.400000000000006</v>
      </c>
      <c r="G427" s="403">
        <f t="shared" si="35"/>
        <v>49</v>
      </c>
      <c r="H427" s="403">
        <f t="shared" si="36"/>
        <v>3183.897210743804</v>
      </c>
      <c r="I427" s="403">
        <f t="shared" si="37"/>
        <v>18678.863636363651</v>
      </c>
      <c r="J427" s="403">
        <f t="shared" si="38"/>
        <v>224146.36363636382</v>
      </c>
      <c r="K427" s="403"/>
      <c r="L427" s="361">
        <f t="shared" si="39"/>
        <v>14080.000000000002</v>
      </c>
      <c r="M427" s="403"/>
      <c r="N427" s="352"/>
    </row>
    <row r="428" spans="2:14" x14ac:dyDescent="0.2">
      <c r="B428" s="402"/>
      <c r="C428" s="403">
        <v>1</v>
      </c>
      <c r="D428" s="404"/>
      <c r="E428" s="403">
        <v>1</v>
      </c>
      <c r="F428" s="403">
        <v>26.9</v>
      </c>
      <c r="G428" s="403">
        <f t="shared" si="35"/>
        <v>34</v>
      </c>
      <c r="H428" s="403">
        <f t="shared" si="36"/>
        <v>4250.033795201085</v>
      </c>
      <c r="I428" s="403">
        <f t="shared" si="37"/>
        <v>9527.1590909090974</v>
      </c>
      <c r="J428" s="403">
        <f t="shared" si="38"/>
        <v>114325.90909090918</v>
      </c>
      <c r="K428" s="403"/>
      <c r="L428" s="361">
        <f t="shared" si="39"/>
        <v>5380</v>
      </c>
      <c r="M428" s="403"/>
      <c r="N428" s="352"/>
    </row>
    <row r="429" spans="2:14" x14ac:dyDescent="0.2">
      <c r="B429" s="402"/>
      <c r="C429" s="403">
        <v>1</v>
      </c>
      <c r="D429" s="404"/>
      <c r="E429" s="403">
        <v>1</v>
      </c>
      <c r="F429" s="403">
        <v>27.9</v>
      </c>
      <c r="G429" s="403">
        <f t="shared" si="35"/>
        <v>34</v>
      </c>
      <c r="H429" s="403">
        <f t="shared" si="36"/>
        <v>4164.9885956337612</v>
      </c>
      <c r="I429" s="403">
        <f t="shared" si="37"/>
        <v>9683.5984848484932</v>
      </c>
      <c r="J429" s="403">
        <f t="shared" si="38"/>
        <v>116203.18181818191</v>
      </c>
      <c r="K429" s="403"/>
      <c r="L429" s="361">
        <f t="shared" si="39"/>
        <v>5580</v>
      </c>
      <c r="M429" s="403"/>
      <c r="N429" s="352"/>
    </row>
    <row r="430" spans="2:14" x14ac:dyDescent="0.2">
      <c r="B430" s="402"/>
      <c r="C430" s="403">
        <v>1</v>
      </c>
      <c r="D430" s="404"/>
      <c r="E430" s="403">
        <v>1</v>
      </c>
      <c r="F430" s="403">
        <v>28.2</v>
      </c>
      <c r="G430" s="403">
        <f t="shared" si="35"/>
        <v>34</v>
      </c>
      <c r="H430" s="403">
        <f t="shared" si="36"/>
        <v>4140.6511927788561</v>
      </c>
      <c r="I430" s="403">
        <f t="shared" si="37"/>
        <v>9730.5303030303112</v>
      </c>
      <c r="J430" s="403">
        <f t="shared" si="38"/>
        <v>116766.36363636373</v>
      </c>
      <c r="K430" s="403"/>
      <c r="L430" s="361">
        <f t="shared" si="39"/>
        <v>5640</v>
      </c>
      <c r="M430" s="403"/>
    </row>
    <row r="431" spans="2:14" x14ac:dyDescent="0.2">
      <c r="B431" s="402"/>
      <c r="C431" s="403">
        <v>1</v>
      </c>
      <c r="D431" s="404"/>
      <c r="E431" s="403">
        <v>1</v>
      </c>
      <c r="F431" s="403">
        <v>30.3</v>
      </c>
      <c r="G431" s="403">
        <f t="shared" si="35"/>
        <v>34</v>
      </c>
      <c r="H431" s="403">
        <f t="shared" si="36"/>
        <v>3983.7833783378373</v>
      </c>
      <c r="I431" s="403">
        <f t="shared" si="37"/>
        <v>10059.053030303039</v>
      </c>
      <c r="J431" s="403">
        <f t="shared" si="38"/>
        <v>120708.63636363647</v>
      </c>
      <c r="K431" s="403"/>
      <c r="L431" s="361">
        <f t="shared" si="39"/>
        <v>6060</v>
      </c>
      <c r="M431" s="403"/>
    </row>
    <row r="432" spans="2:14" x14ac:dyDescent="0.2">
      <c r="B432" s="402"/>
      <c r="C432" s="403">
        <v>1</v>
      </c>
      <c r="D432" s="404"/>
      <c r="E432" s="403">
        <v>2</v>
      </c>
      <c r="F432" s="403">
        <v>38.1</v>
      </c>
      <c r="G432" s="403">
        <f t="shared" si="35"/>
        <v>40</v>
      </c>
      <c r="H432" s="403">
        <f t="shared" si="36"/>
        <v>3848.1627296587953</v>
      </c>
      <c r="I432" s="403">
        <f t="shared" si="37"/>
        <v>12217.916666666677</v>
      </c>
      <c r="J432" s="403">
        <f t="shared" si="38"/>
        <v>146615.00000000012</v>
      </c>
      <c r="K432" s="403"/>
      <c r="L432" s="361">
        <f t="shared" si="39"/>
        <v>7620</v>
      </c>
      <c r="M432" s="403"/>
    </row>
    <row r="433" spans="1:25" x14ac:dyDescent="0.2">
      <c r="B433" s="402"/>
      <c r="C433" s="403">
        <v>1</v>
      </c>
      <c r="D433" s="404"/>
      <c r="E433" s="403">
        <v>2</v>
      </c>
      <c r="F433" s="403">
        <v>45</v>
      </c>
      <c r="G433" s="403">
        <f t="shared" si="35"/>
        <v>40</v>
      </c>
      <c r="H433" s="403">
        <f t="shared" si="36"/>
        <v>3545.9595959595995</v>
      </c>
      <c r="I433" s="403">
        <f t="shared" si="37"/>
        <v>13297.348484848497</v>
      </c>
      <c r="J433" s="403">
        <f t="shared" si="38"/>
        <v>159568.18181818197</v>
      </c>
      <c r="K433" s="403"/>
      <c r="L433" s="361">
        <f t="shared" si="39"/>
        <v>9000</v>
      </c>
      <c r="M433" s="403"/>
    </row>
    <row r="434" spans="1:25" x14ac:dyDescent="0.2">
      <c r="B434" s="402"/>
      <c r="C434" s="403">
        <v>1</v>
      </c>
      <c r="D434" s="404"/>
      <c r="E434" s="403">
        <v>4</v>
      </c>
      <c r="F434" s="403">
        <v>70.400000000000006</v>
      </c>
      <c r="G434" s="403">
        <f t="shared" si="35"/>
        <v>49</v>
      </c>
      <c r="H434" s="403">
        <f t="shared" si="36"/>
        <v>3183.897210743804</v>
      </c>
      <c r="I434" s="403">
        <f t="shared" si="37"/>
        <v>18678.863636363651</v>
      </c>
      <c r="J434" s="403">
        <f t="shared" si="38"/>
        <v>224146.36363636382</v>
      </c>
      <c r="K434" s="403"/>
      <c r="L434" s="361">
        <f t="shared" si="39"/>
        <v>14080.000000000002</v>
      </c>
      <c r="M434" s="403"/>
    </row>
    <row r="435" spans="1:25" x14ac:dyDescent="0.2">
      <c r="B435" s="402"/>
      <c r="C435" s="403">
        <v>1</v>
      </c>
      <c r="D435" s="404"/>
      <c r="E435" s="403">
        <v>1</v>
      </c>
      <c r="F435" s="403">
        <v>26.9</v>
      </c>
      <c r="G435" s="403">
        <f t="shared" si="35"/>
        <v>34</v>
      </c>
      <c r="H435" s="403">
        <f t="shared" si="36"/>
        <v>4250.033795201085</v>
      </c>
      <c r="I435" s="403">
        <f t="shared" si="37"/>
        <v>9527.1590909090974</v>
      </c>
      <c r="J435" s="403">
        <f t="shared" si="38"/>
        <v>114325.90909090918</v>
      </c>
      <c r="K435" s="403"/>
      <c r="L435" s="361">
        <f t="shared" si="39"/>
        <v>5380</v>
      </c>
      <c r="M435" s="403"/>
    </row>
    <row r="436" spans="1:25" x14ac:dyDescent="0.2">
      <c r="B436" s="402"/>
      <c r="C436" s="403">
        <v>1</v>
      </c>
      <c r="D436" s="404"/>
      <c r="E436" s="403">
        <v>1</v>
      </c>
      <c r="F436" s="403">
        <v>26.9</v>
      </c>
      <c r="G436" s="403">
        <f t="shared" si="35"/>
        <v>34</v>
      </c>
      <c r="H436" s="403">
        <f t="shared" si="36"/>
        <v>4250.033795201085</v>
      </c>
      <c r="I436" s="403">
        <f t="shared" si="37"/>
        <v>9527.1590909090974</v>
      </c>
      <c r="J436" s="403">
        <f t="shared" si="38"/>
        <v>114325.90909090918</v>
      </c>
      <c r="K436" s="403"/>
      <c r="L436" s="361">
        <f t="shared" si="39"/>
        <v>5380</v>
      </c>
      <c r="M436" s="403"/>
    </row>
    <row r="437" spans="1:25" x14ac:dyDescent="0.2">
      <c r="B437" s="402"/>
      <c r="C437" s="403">
        <v>1</v>
      </c>
      <c r="D437" s="404"/>
      <c r="E437" s="403">
        <v>1</v>
      </c>
      <c r="F437" s="403">
        <v>32.9</v>
      </c>
      <c r="G437" s="403">
        <f t="shared" si="35"/>
        <v>34</v>
      </c>
      <c r="H437" s="403">
        <f t="shared" si="36"/>
        <v>3817.311411992267</v>
      </c>
      <c r="I437" s="403">
        <f t="shared" si="37"/>
        <v>10465.795454545465</v>
      </c>
      <c r="J437" s="403">
        <f t="shared" si="38"/>
        <v>125589.54545454559</v>
      </c>
      <c r="K437" s="403"/>
      <c r="L437" s="361">
        <f t="shared" si="39"/>
        <v>6580</v>
      </c>
      <c r="M437" s="403"/>
    </row>
    <row r="438" spans="1:25" x14ac:dyDescent="0.2">
      <c r="B438" s="402"/>
      <c r="C438" s="403">
        <v>1</v>
      </c>
      <c r="D438" s="404"/>
      <c r="E438" s="403">
        <v>2</v>
      </c>
      <c r="F438" s="403">
        <v>45</v>
      </c>
      <c r="G438" s="403">
        <f t="shared" si="35"/>
        <v>40</v>
      </c>
      <c r="H438" s="403">
        <f t="shared" si="36"/>
        <v>3545.9595959595995</v>
      </c>
      <c r="I438" s="403">
        <f t="shared" si="37"/>
        <v>13297.348484848497</v>
      </c>
      <c r="J438" s="403">
        <f t="shared" si="38"/>
        <v>159568.18181818197</v>
      </c>
      <c r="K438" s="403"/>
      <c r="L438" s="361">
        <f t="shared" si="39"/>
        <v>9000</v>
      </c>
      <c r="M438" s="403"/>
    </row>
    <row r="439" spans="1:25" x14ac:dyDescent="0.2">
      <c r="B439" s="402"/>
      <c r="C439" s="403">
        <v>1</v>
      </c>
      <c r="D439" s="404"/>
      <c r="E439" s="403">
        <v>1</v>
      </c>
      <c r="F439" s="403">
        <v>26.9</v>
      </c>
      <c r="G439" s="403">
        <f t="shared" si="35"/>
        <v>34</v>
      </c>
      <c r="H439" s="403">
        <f t="shared" si="36"/>
        <v>4250.033795201085</v>
      </c>
      <c r="I439" s="403">
        <f t="shared" si="37"/>
        <v>9527.1590909090974</v>
      </c>
      <c r="J439" s="403">
        <f t="shared" si="38"/>
        <v>114325.90909090918</v>
      </c>
      <c r="K439" s="403"/>
      <c r="L439" s="361">
        <f t="shared" si="39"/>
        <v>5380</v>
      </c>
      <c r="M439" s="403"/>
    </row>
    <row r="440" spans="1:25" x14ac:dyDescent="0.2">
      <c r="B440" s="402"/>
      <c r="C440" s="403">
        <v>1</v>
      </c>
      <c r="D440" s="404"/>
      <c r="E440" s="403">
        <v>1</v>
      </c>
      <c r="F440" s="403">
        <v>26.9</v>
      </c>
      <c r="G440" s="403">
        <f t="shared" si="35"/>
        <v>34</v>
      </c>
      <c r="H440" s="403">
        <f t="shared" si="36"/>
        <v>4250.033795201085</v>
      </c>
      <c r="I440" s="403">
        <f t="shared" si="37"/>
        <v>9527.1590909090974</v>
      </c>
      <c r="J440" s="403">
        <f t="shared" si="38"/>
        <v>114325.90909090918</v>
      </c>
      <c r="K440" s="403"/>
      <c r="L440" s="361">
        <f t="shared" si="39"/>
        <v>5380</v>
      </c>
      <c r="M440" s="403"/>
    </row>
    <row r="441" spans="1:25" x14ac:dyDescent="0.2">
      <c r="B441" s="402"/>
      <c r="C441" s="403">
        <v>1</v>
      </c>
      <c r="D441" s="404"/>
      <c r="E441" s="403">
        <v>1</v>
      </c>
      <c r="F441" s="403">
        <v>32.9</v>
      </c>
      <c r="G441" s="403">
        <f t="shared" si="35"/>
        <v>34</v>
      </c>
      <c r="H441" s="403">
        <f t="shared" si="36"/>
        <v>3817.311411992267</v>
      </c>
      <c r="I441" s="403">
        <f t="shared" si="37"/>
        <v>10465.795454545465</v>
      </c>
      <c r="J441" s="403">
        <f t="shared" si="38"/>
        <v>125589.54545454559</v>
      </c>
      <c r="K441" s="403"/>
      <c r="L441" s="361">
        <f t="shared" si="39"/>
        <v>6580</v>
      </c>
      <c r="M441" s="403"/>
    </row>
    <row r="442" spans="1:25" x14ac:dyDescent="0.2">
      <c r="B442" s="402"/>
      <c r="C442" s="403">
        <v>1</v>
      </c>
      <c r="D442" s="404"/>
      <c r="E442" s="403">
        <v>2</v>
      </c>
      <c r="F442" s="403">
        <v>45</v>
      </c>
      <c r="G442" s="403">
        <f t="shared" si="35"/>
        <v>40</v>
      </c>
      <c r="H442" s="403">
        <f t="shared" si="36"/>
        <v>3545.9595959595995</v>
      </c>
      <c r="I442" s="403">
        <f t="shared" si="37"/>
        <v>13297.348484848497</v>
      </c>
      <c r="J442" s="403">
        <f t="shared" si="38"/>
        <v>159568.18181818197</v>
      </c>
      <c r="K442" s="403"/>
      <c r="L442" s="361">
        <f t="shared" si="39"/>
        <v>9000</v>
      </c>
      <c r="M442" s="403"/>
    </row>
    <row r="443" spans="1:25" x14ac:dyDescent="0.2">
      <c r="B443" s="402"/>
      <c r="C443" s="403"/>
      <c r="D443" s="404"/>
      <c r="E443" s="403"/>
      <c r="F443" s="403"/>
      <c r="G443" s="403"/>
      <c r="H443" s="403"/>
      <c r="I443" s="403"/>
      <c r="J443" s="403"/>
      <c r="K443" s="403"/>
      <c r="L443" s="361"/>
      <c r="M443" s="403"/>
    </row>
    <row r="445" spans="1:25" x14ac:dyDescent="0.2">
      <c r="A445" s="349"/>
      <c r="B445" s="354"/>
      <c r="C445" s="487" t="s">
        <v>352</v>
      </c>
      <c r="D445" s="487"/>
      <c r="E445" s="487"/>
      <c r="F445" s="487"/>
      <c r="G445" s="487"/>
      <c r="H445" s="487"/>
      <c r="I445" s="487"/>
      <c r="J445" s="487"/>
      <c r="K445" s="389"/>
      <c r="L445" s="388"/>
      <c r="M445" s="389"/>
      <c r="N445" s="388"/>
      <c r="T445" s="350"/>
      <c r="U445" s="390"/>
      <c r="V445" s="390"/>
      <c r="W445" s="390"/>
      <c r="X445" s="390"/>
      <c r="Y445" s="390"/>
    </row>
    <row r="446" spans="1:25" s="391" customFormat="1" ht="22.5" x14ac:dyDescent="0.2">
      <c r="B446" s="392"/>
      <c r="C446" s="392" t="s">
        <v>354</v>
      </c>
      <c r="D446" s="393" t="s">
        <v>353</v>
      </c>
      <c r="E446" s="392"/>
      <c r="F446" s="392" t="s">
        <v>314</v>
      </c>
      <c r="G446" s="394"/>
      <c r="H446" s="392" t="s">
        <v>316</v>
      </c>
      <c r="I446" s="392" t="s">
        <v>317</v>
      </c>
      <c r="J446" s="394" t="s">
        <v>318</v>
      </c>
      <c r="K446" s="394"/>
      <c r="L446" s="394"/>
      <c r="M446" s="394"/>
      <c r="N446" s="394"/>
      <c r="P446" s="349"/>
      <c r="Q446" s="349"/>
      <c r="R446" s="349"/>
      <c r="S446" s="349"/>
      <c r="T446" s="350"/>
      <c r="U446" s="349"/>
      <c r="V446" s="349"/>
      <c r="W446" s="349"/>
      <c r="X446" s="349"/>
      <c r="Y446" s="349"/>
    </row>
    <row r="447" spans="1:25" x14ac:dyDescent="0.2">
      <c r="A447" s="349"/>
      <c r="B447" s="402"/>
      <c r="C447" s="403">
        <v>1</v>
      </c>
      <c r="D447" s="404">
        <v>1</v>
      </c>
      <c r="E447" s="403"/>
      <c r="F447" s="403">
        <v>67</v>
      </c>
      <c r="G447" s="403"/>
      <c r="H447" s="403">
        <v>3000</v>
      </c>
      <c r="I447" s="403">
        <f>(H447*F447)/12</f>
        <v>16750</v>
      </c>
      <c r="J447" s="403">
        <f>H447*F447</f>
        <v>201000</v>
      </c>
      <c r="K447" s="403"/>
      <c r="L447" s="403"/>
      <c r="M447" s="403"/>
    </row>
    <row r="448" spans="1:25" x14ac:dyDescent="0.2">
      <c r="A448" s="349"/>
      <c r="B448" s="402"/>
      <c r="C448" s="403">
        <v>1</v>
      </c>
      <c r="D448" s="404">
        <v>2</v>
      </c>
      <c r="E448" s="403"/>
      <c r="F448" s="403">
        <v>413</v>
      </c>
      <c r="G448" s="403"/>
      <c r="H448" s="403">
        <v>3000</v>
      </c>
      <c r="I448" s="403">
        <f>(H448*F448)/12</f>
        <v>103250</v>
      </c>
      <c r="J448" s="403">
        <f>H448*F448</f>
        <v>1239000</v>
      </c>
      <c r="K448" s="403"/>
      <c r="L448" s="403"/>
      <c r="M448" s="403"/>
    </row>
    <row r="449" spans="2:14" s="349" customFormat="1" ht="12" thickBot="1" x14ac:dyDescent="0.25">
      <c r="B449" s="426"/>
      <c r="C449" s="427">
        <v>1</v>
      </c>
      <c r="D449" s="428">
        <v>3</v>
      </c>
      <c r="E449" s="427"/>
      <c r="F449" s="427">
        <v>25</v>
      </c>
      <c r="G449" s="427"/>
      <c r="H449" s="427">
        <v>3000</v>
      </c>
      <c r="I449" s="427">
        <f>(H449*F449)/12</f>
        <v>6250</v>
      </c>
      <c r="J449" s="427">
        <f>H449*F449</f>
        <v>75000</v>
      </c>
      <c r="K449" s="427"/>
      <c r="L449" s="427"/>
      <c r="M449" s="427"/>
      <c r="N449" s="429"/>
    </row>
    <row r="450" spans="2:14" s="370" customFormat="1" ht="12" thickTop="1" x14ac:dyDescent="0.2">
      <c r="B450" s="385"/>
      <c r="C450" s="430">
        <f>SUM(C447:C449)</f>
        <v>3</v>
      </c>
      <c r="D450" s="431"/>
      <c r="E450" s="431"/>
      <c r="F450" s="430">
        <f>SUM(F447:F449)</f>
        <v>505</v>
      </c>
      <c r="G450" s="431"/>
      <c r="H450" s="432">
        <f>J450/F450</f>
        <v>3000</v>
      </c>
      <c r="I450" s="430">
        <f>SUM(I447:I449)</f>
        <v>126250</v>
      </c>
      <c r="J450" s="430">
        <f>SUM(J447:J449)</f>
        <v>1515000</v>
      </c>
      <c r="K450" s="432"/>
      <c r="L450" s="433"/>
      <c r="M450" s="432"/>
      <c r="N450" s="433"/>
    </row>
    <row r="451" spans="2:14" s="349" customFormat="1" x14ac:dyDescent="0.2">
      <c r="B451" s="350"/>
      <c r="C451" s="351"/>
      <c r="D451" s="351"/>
      <c r="E451" s="351"/>
      <c r="F451" s="351"/>
      <c r="G451" s="351"/>
      <c r="H451" s="352"/>
      <c r="I451" s="352"/>
      <c r="J451" s="352"/>
      <c r="K451" s="352"/>
      <c r="L451" s="353"/>
      <c r="M451" s="352"/>
      <c r="N451" s="353"/>
    </row>
    <row r="452" spans="2:14" s="349" customFormat="1" x14ac:dyDescent="0.2">
      <c r="B452" s="350"/>
      <c r="C452" s="351"/>
      <c r="D452" s="351"/>
      <c r="E452" s="351"/>
      <c r="F452" s="351"/>
      <c r="G452" s="351"/>
      <c r="H452" s="352"/>
      <c r="I452" s="352"/>
      <c r="J452" s="352"/>
      <c r="K452" s="352"/>
      <c r="L452" s="353"/>
      <c r="M452" s="352"/>
      <c r="N452" s="353"/>
    </row>
    <row r="453" spans="2:14" s="349" customFormat="1" x14ac:dyDescent="0.2">
      <c r="B453" s="350"/>
      <c r="C453" s="351"/>
      <c r="D453" s="351"/>
      <c r="E453" s="351"/>
      <c r="F453" s="351"/>
      <c r="G453" s="351"/>
      <c r="H453" s="352"/>
      <c r="I453" s="352"/>
      <c r="J453" s="352"/>
      <c r="K453" s="352"/>
      <c r="L453" s="353"/>
      <c r="M453" s="352"/>
      <c r="N453" s="353"/>
    </row>
    <row r="454" spans="2:14" s="349" customFormat="1" x14ac:dyDescent="0.2">
      <c r="B454" s="350"/>
      <c r="C454" s="351"/>
      <c r="D454" s="351"/>
      <c r="E454" s="351"/>
      <c r="F454" s="351"/>
      <c r="G454" s="351"/>
      <c r="H454" s="352"/>
      <c r="I454" s="352"/>
      <c r="J454" s="352"/>
      <c r="K454" s="352"/>
      <c r="L454" s="353"/>
      <c r="M454" s="352"/>
      <c r="N454" s="353"/>
    </row>
    <row r="455" spans="2:14" s="349" customFormat="1" x14ac:dyDescent="0.2">
      <c r="B455" s="350"/>
      <c r="C455" s="351"/>
      <c r="D455" s="351"/>
      <c r="E455" s="351"/>
      <c r="F455" s="351"/>
      <c r="G455" s="351"/>
      <c r="H455" s="352"/>
      <c r="I455" s="352"/>
      <c r="J455" s="352"/>
      <c r="K455" s="352"/>
      <c r="L455" s="353"/>
      <c r="M455" s="352"/>
      <c r="N455" s="353"/>
    </row>
    <row r="456" spans="2:14" s="349" customFormat="1" x14ac:dyDescent="0.2">
      <c r="B456" s="350"/>
      <c r="C456" s="351"/>
      <c r="D456" s="351"/>
      <c r="E456" s="351"/>
      <c r="F456" s="351"/>
      <c r="G456" s="351"/>
      <c r="H456" s="352"/>
      <c r="I456" s="352"/>
      <c r="J456" s="352"/>
      <c r="K456" s="352"/>
      <c r="L456" s="353"/>
      <c r="M456" s="352"/>
      <c r="N456" s="353"/>
    </row>
    <row r="457" spans="2:14" s="349" customFormat="1" x14ac:dyDescent="0.2">
      <c r="B457" s="350"/>
      <c r="C457" s="351"/>
      <c r="D457" s="351"/>
      <c r="E457" s="351"/>
      <c r="F457" s="351"/>
      <c r="G457" s="351"/>
      <c r="H457" s="352"/>
      <c r="I457" s="352"/>
      <c r="J457" s="352"/>
      <c r="K457" s="352"/>
      <c r="L457" s="353"/>
      <c r="M457" s="352"/>
      <c r="N457" s="353"/>
    </row>
    <row r="458" spans="2:14" s="349" customFormat="1" x14ac:dyDescent="0.2">
      <c r="B458" s="350"/>
      <c r="C458" s="351"/>
      <c r="D458" s="351"/>
      <c r="E458" s="351"/>
      <c r="F458" s="351"/>
      <c r="G458" s="351"/>
      <c r="H458" s="352"/>
      <c r="I458" s="352"/>
      <c r="J458" s="352"/>
      <c r="K458" s="352"/>
      <c r="L458" s="353"/>
      <c r="M458" s="352"/>
      <c r="N458" s="353"/>
    </row>
    <row r="459" spans="2:14" s="349" customFormat="1" x14ac:dyDescent="0.2">
      <c r="B459" s="350"/>
      <c r="C459" s="351"/>
      <c r="D459" s="351"/>
      <c r="E459" s="351"/>
      <c r="F459" s="351"/>
      <c r="G459" s="351"/>
      <c r="H459" s="352"/>
      <c r="I459" s="352"/>
      <c r="J459" s="352"/>
      <c r="K459" s="352"/>
      <c r="L459" s="353"/>
      <c r="M459" s="352"/>
      <c r="N459" s="353"/>
    </row>
    <row r="460" spans="2:14" s="349" customFormat="1" x14ac:dyDescent="0.2">
      <c r="B460" s="350"/>
      <c r="C460" s="351"/>
      <c r="D460" s="351"/>
      <c r="E460" s="351"/>
      <c r="F460" s="351"/>
      <c r="G460" s="351"/>
      <c r="H460" s="352"/>
      <c r="I460" s="352"/>
      <c r="J460" s="352"/>
      <c r="K460" s="352"/>
      <c r="L460" s="353"/>
      <c r="M460" s="352"/>
      <c r="N460" s="353"/>
    </row>
    <row r="461" spans="2:14" s="349" customFormat="1" x14ac:dyDescent="0.2">
      <c r="B461" s="350"/>
      <c r="C461" s="351"/>
      <c r="D461" s="351"/>
      <c r="E461" s="351"/>
      <c r="F461" s="351"/>
      <c r="G461" s="351"/>
      <c r="H461" s="352"/>
      <c r="I461" s="352"/>
      <c r="J461" s="352"/>
      <c r="K461" s="352"/>
      <c r="L461" s="353"/>
      <c r="M461" s="352"/>
      <c r="N461" s="353"/>
    </row>
    <row r="462" spans="2:14" s="349" customFormat="1" x14ac:dyDescent="0.2">
      <c r="B462" s="350"/>
      <c r="C462" s="351"/>
      <c r="D462" s="351"/>
      <c r="E462" s="351"/>
      <c r="F462" s="351"/>
      <c r="G462" s="351"/>
      <c r="H462" s="352"/>
      <c r="I462" s="352"/>
      <c r="J462" s="352"/>
      <c r="K462" s="352"/>
      <c r="L462" s="353"/>
      <c r="M462" s="352"/>
      <c r="N462" s="353"/>
    </row>
    <row r="463" spans="2:14" s="349" customFormat="1" x14ac:dyDescent="0.2">
      <c r="B463" s="350"/>
      <c r="C463" s="351"/>
      <c r="D463" s="351"/>
      <c r="E463" s="351"/>
      <c r="F463" s="351"/>
      <c r="G463" s="351"/>
      <c r="H463" s="352"/>
      <c r="I463" s="352"/>
      <c r="J463" s="352"/>
      <c r="K463" s="352"/>
      <c r="L463" s="353"/>
      <c r="M463" s="352"/>
      <c r="N463" s="353"/>
    </row>
    <row r="464" spans="2:14" s="349" customFormat="1" x14ac:dyDescent="0.2">
      <c r="B464" s="350"/>
      <c r="C464" s="351"/>
      <c r="D464" s="351"/>
      <c r="E464" s="351"/>
      <c r="F464" s="351"/>
      <c r="G464" s="351"/>
      <c r="H464" s="352"/>
      <c r="I464" s="352"/>
      <c r="J464" s="352"/>
      <c r="K464" s="352"/>
      <c r="L464" s="353"/>
      <c r="M464" s="352"/>
      <c r="N464" s="353"/>
    </row>
    <row r="465" spans="2:14" s="349" customFormat="1" x14ac:dyDescent="0.2">
      <c r="B465" s="350"/>
      <c r="C465" s="351"/>
      <c r="D465" s="351"/>
      <c r="E465" s="351"/>
      <c r="F465" s="351"/>
      <c r="G465" s="351"/>
      <c r="H465" s="352"/>
      <c r="I465" s="352"/>
      <c r="J465" s="352"/>
      <c r="K465" s="352"/>
      <c r="L465" s="353"/>
      <c r="M465" s="352"/>
      <c r="N465" s="353"/>
    </row>
    <row r="466" spans="2:14" s="349" customFormat="1" x14ac:dyDescent="0.2">
      <c r="B466" s="350"/>
      <c r="C466" s="351"/>
      <c r="D466" s="351"/>
      <c r="E466" s="351"/>
      <c r="F466" s="351"/>
      <c r="G466" s="351"/>
      <c r="H466" s="352"/>
      <c r="I466" s="352"/>
      <c r="J466" s="352"/>
      <c r="K466" s="352"/>
      <c r="L466" s="353"/>
      <c r="M466" s="352"/>
      <c r="N466" s="353"/>
    </row>
    <row r="467" spans="2:14" s="349" customFormat="1" x14ac:dyDescent="0.2">
      <c r="B467" s="350"/>
      <c r="C467" s="351"/>
      <c r="D467" s="351"/>
      <c r="E467" s="351"/>
      <c r="F467" s="351"/>
      <c r="G467" s="351"/>
      <c r="H467" s="352"/>
      <c r="I467" s="352"/>
      <c r="J467" s="352"/>
      <c r="K467" s="352"/>
      <c r="L467" s="353"/>
      <c r="M467" s="352"/>
      <c r="N467" s="353"/>
    </row>
    <row r="468" spans="2:14" s="349" customFormat="1" x14ac:dyDescent="0.2">
      <c r="B468" s="350"/>
      <c r="C468" s="351"/>
      <c r="D468" s="351"/>
      <c r="E468" s="351"/>
      <c r="F468" s="351"/>
      <c r="G468" s="351"/>
      <c r="H468" s="352"/>
      <c r="I468" s="352"/>
      <c r="J468" s="352"/>
      <c r="K468" s="352"/>
      <c r="L468" s="353"/>
      <c r="M468" s="352"/>
      <c r="N468" s="353"/>
    </row>
    <row r="469" spans="2:14" s="349" customFormat="1" x14ac:dyDescent="0.2">
      <c r="B469" s="350"/>
      <c r="C469" s="351"/>
      <c r="D469" s="351"/>
      <c r="E469" s="351"/>
      <c r="F469" s="351"/>
      <c r="G469" s="351"/>
      <c r="H469" s="352"/>
      <c r="I469" s="352"/>
      <c r="J469" s="352"/>
      <c r="K469" s="352"/>
      <c r="L469" s="353"/>
      <c r="M469" s="352"/>
      <c r="N469" s="353"/>
    </row>
    <row r="470" spans="2:14" s="349" customFormat="1" x14ac:dyDescent="0.2">
      <c r="B470" s="350"/>
      <c r="C470" s="351"/>
      <c r="D470" s="351"/>
      <c r="E470" s="351"/>
      <c r="F470" s="351"/>
      <c r="G470" s="351"/>
      <c r="H470" s="352"/>
      <c r="I470" s="352"/>
      <c r="J470" s="352"/>
      <c r="K470" s="352"/>
      <c r="L470" s="353"/>
      <c r="M470" s="352"/>
      <c r="N470" s="353"/>
    </row>
    <row r="471" spans="2:14" s="349" customFormat="1" x14ac:dyDescent="0.2">
      <c r="B471" s="350"/>
      <c r="C471" s="351"/>
      <c r="D471" s="351"/>
      <c r="E471" s="351"/>
      <c r="F471" s="351"/>
      <c r="G471" s="351"/>
      <c r="H471" s="352"/>
      <c r="I471" s="352"/>
      <c r="J471" s="352"/>
      <c r="K471" s="352"/>
      <c r="L471" s="353"/>
      <c r="M471" s="352"/>
      <c r="N471" s="353"/>
    </row>
    <row r="472" spans="2:14" s="349" customFormat="1" x14ac:dyDescent="0.2">
      <c r="B472" s="350"/>
      <c r="C472" s="351"/>
      <c r="D472" s="351"/>
      <c r="E472" s="351"/>
      <c r="F472" s="351"/>
      <c r="G472" s="351"/>
      <c r="H472" s="352"/>
      <c r="I472" s="352"/>
      <c r="J472" s="352"/>
      <c r="K472" s="352"/>
      <c r="L472" s="353"/>
      <c r="M472" s="352"/>
      <c r="N472" s="353"/>
    </row>
    <row r="473" spans="2:14" s="349" customFormat="1" x14ac:dyDescent="0.2">
      <c r="B473" s="350"/>
      <c r="C473" s="351"/>
      <c r="D473" s="351"/>
      <c r="E473" s="351"/>
      <c r="F473" s="351"/>
      <c r="G473" s="351"/>
      <c r="H473" s="352"/>
      <c r="I473" s="352"/>
      <c r="J473" s="352"/>
      <c r="K473" s="352"/>
      <c r="L473" s="353"/>
      <c r="M473" s="352"/>
      <c r="N473" s="353"/>
    </row>
    <row r="474" spans="2:14" s="349" customFormat="1" x14ac:dyDescent="0.2">
      <c r="B474" s="350"/>
      <c r="C474" s="351"/>
      <c r="D474" s="351"/>
      <c r="E474" s="351"/>
      <c r="F474" s="351"/>
      <c r="G474" s="351"/>
      <c r="H474" s="352"/>
      <c r="I474" s="352"/>
      <c r="J474" s="352"/>
      <c r="K474" s="352"/>
      <c r="L474" s="353"/>
      <c r="M474" s="352"/>
      <c r="N474" s="353"/>
    </row>
    <row r="475" spans="2:14" s="349" customFormat="1" x14ac:dyDescent="0.2">
      <c r="B475" s="350"/>
      <c r="C475" s="351"/>
      <c r="D475" s="351"/>
      <c r="E475" s="351"/>
      <c r="F475" s="351"/>
      <c r="G475" s="351"/>
      <c r="H475" s="352"/>
      <c r="I475" s="352"/>
      <c r="J475" s="352"/>
      <c r="K475" s="352"/>
      <c r="L475" s="353"/>
      <c r="M475" s="352"/>
      <c r="N475" s="353"/>
    </row>
    <row r="476" spans="2:14" s="349" customFormat="1" x14ac:dyDescent="0.2">
      <c r="B476" s="350"/>
      <c r="C476" s="351"/>
      <c r="D476" s="351"/>
      <c r="E476" s="351"/>
      <c r="F476" s="351"/>
      <c r="G476" s="351"/>
      <c r="H476" s="352"/>
      <c r="I476" s="352"/>
      <c r="J476" s="352"/>
      <c r="K476" s="352"/>
      <c r="L476" s="353"/>
      <c r="M476" s="352"/>
      <c r="N476" s="353"/>
    </row>
    <row r="477" spans="2:14" s="349" customFormat="1" x14ac:dyDescent="0.2">
      <c r="B477" s="350"/>
      <c r="C477" s="351"/>
      <c r="D477" s="351"/>
      <c r="E477" s="351"/>
      <c r="F477" s="351"/>
      <c r="G477" s="351"/>
      <c r="H477" s="352"/>
      <c r="I477" s="352"/>
      <c r="J477" s="352"/>
      <c r="K477" s="352"/>
      <c r="L477" s="353"/>
      <c r="M477" s="352"/>
      <c r="N477" s="353"/>
    </row>
    <row r="478" spans="2:14" s="349" customFormat="1" x14ac:dyDescent="0.2">
      <c r="B478" s="350"/>
      <c r="C478" s="351"/>
      <c r="D478" s="351"/>
      <c r="E478" s="351"/>
      <c r="F478" s="351"/>
      <c r="G478" s="351"/>
      <c r="H478" s="352"/>
      <c r="I478" s="352"/>
      <c r="J478" s="352"/>
      <c r="K478" s="352"/>
      <c r="L478" s="353"/>
      <c r="M478" s="352"/>
      <c r="N478" s="353"/>
    </row>
    <row r="479" spans="2:14" s="349" customFormat="1" x14ac:dyDescent="0.2">
      <c r="B479" s="350"/>
      <c r="C479" s="351"/>
      <c r="D479" s="351"/>
      <c r="E479" s="351"/>
      <c r="F479" s="351"/>
      <c r="G479" s="351"/>
      <c r="H479" s="352"/>
      <c r="I479" s="352"/>
      <c r="J479" s="352"/>
      <c r="K479" s="352"/>
      <c r="L479" s="353"/>
      <c r="M479" s="352"/>
      <c r="N479" s="353"/>
    </row>
    <row r="480" spans="2:14" s="349" customFormat="1" x14ac:dyDescent="0.2">
      <c r="B480" s="350"/>
      <c r="C480" s="351"/>
      <c r="D480" s="351"/>
      <c r="E480" s="351"/>
      <c r="F480" s="351"/>
      <c r="G480" s="351"/>
      <c r="H480" s="352"/>
      <c r="I480" s="352"/>
      <c r="J480" s="352"/>
      <c r="K480" s="352"/>
      <c r="L480" s="353"/>
      <c r="M480" s="352"/>
      <c r="N480" s="353"/>
    </row>
    <row r="481" spans="2:14" s="349" customFormat="1" x14ac:dyDescent="0.2">
      <c r="B481" s="350"/>
      <c r="C481" s="351"/>
      <c r="D481" s="351"/>
      <c r="E481" s="351"/>
      <c r="F481" s="351"/>
      <c r="G481" s="351"/>
      <c r="H481" s="352"/>
      <c r="I481" s="352"/>
      <c r="J481" s="352"/>
      <c r="K481" s="352"/>
      <c r="L481" s="353"/>
      <c r="M481" s="352"/>
      <c r="N481" s="353"/>
    </row>
    <row r="482" spans="2:14" s="349" customFormat="1" x14ac:dyDescent="0.2">
      <c r="B482" s="350"/>
      <c r="C482" s="351"/>
      <c r="D482" s="351"/>
      <c r="E482" s="351"/>
      <c r="F482" s="351"/>
      <c r="G482" s="351"/>
      <c r="H482" s="352"/>
      <c r="I482" s="352"/>
      <c r="J482" s="352"/>
      <c r="K482" s="352"/>
      <c r="L482" s="353"/>
      <c r="M482" s="352"/>
      <c r="N482" s="353"/>
    </row>
    <row r="483" spans="2:14" s="349" customFormat="1" x14ac:dyDescent="0.2">
      <c r="B483" s="350"/>
      <c r="C483" s="351"/>
      <c r="D483" s="351"/>
      <c r="E483" s="351"/>
      <c r="F483" s="351"/>
      <c r="G483" s="351"/>
      <c r="H483" s="352"/>
      <c r="I483" s="352"/>
      <c r="J483" s="352"/>
      <c r="K483" s="352"/>
      <c r="L483" s="353"/>
      <c r="M483" s="352"/>
      <c r="N483" s="353"/>
    </row>
    <row r="484" spans="2:14" s="349" customFormat="1" x14ac:dyDescent="0.2">
      <c r="B484" s="350"/>
      <c r="C484" s="351"/>
      <c r="D484" s="351"/>
      <c r="E484" s="351"/>
      <c r="F484" s="351"/>
      <c r="G484" s="351"/>
      <c r="H484" s="352"/>
      <c r="I484" s="352"/>
      <c r="J484" s="352"/>
      <c r="K484" s="352"/>
      <c r="L484" s="353"/>
      <c r="M484" s="352"/>
      <c r="N484" s="353"/>
    </row>
    <row r="485" spans="2:14" s="349" customFormat="1" x14ac:dyDescent="0.2">
      <c r="B485" s="350"/>
      <c r="C485" s="351"/>
      <c r="D485" s="351"/>
      <c r="E485" s="351"/>
      <c r="F485" s="351"/>
      <c r="G485" s="351"/>
      <c r="H485" s="352"/>
      <c r="I485" s="352"/>
      <c r="J485" s="352"/>
      <c r="K485" s="352"/>
      <c r="L485" s="353"/>
      <c r="M485" s="352"/>
      <c r="N485" s="353"/>
    </row>
    <row r="486" spans="2:14" s="349" customFormat="1" x14ac:dyDescent="0.2">
      <c r="B486" s="350"/>
      <c r="C486" s="351"/>
      <c r="D486" s="351"/>
      <c r="E486" s="351"/>
      <c r="F486" s="351"/>
      <c r="G486" s="351"/>
      <c r="H486" s="352"/>
      <c r="I486" s="352"/>
      <c r="J486" s="352"/>
      <c r="K486" s="352"/>
      <c r="L486" s="353"/>
      <c r="M486" s="352"/>
      <c r="N486" s="353"/>
    </row>
    <row r="487" spans="2:14" s="349" customFormat="1" x14ac:dyDescent="0.2">
      <c r="B487" s="350"/>
      <c r="C487" s="351"/>
      <c r="D487" s="351"/>
      <c r="E487" s="351"/>
      <c r="F487" s="351"/>
      <c r="G487" s="351"/>
      <c r="H487" s="352"/>
      <c r="I487" s="352"/>
      <c r="J487" s="352"/>
      <c r="K487" s="352"/>
      <c r="L487" s="353"/>
      <c r="M487" s="352"/>
      <c r="N487" s="353"/>
    </row>
    <row r="488" spans="2:14" s="349" customFormat="1" x14ac:dyDescent="0.2">
      <c r="B488" s="350"/>
      <c r="C488" s="351"/>
      <c r="D488" s="351"/>
      <c r="E488" s="351"/>
      <c r="F488" s="351"/>
      <c r="G488" s="351"/>
      <c r="H488" s="352"/>
      <c r="I488" s="352"/>
      <c r="J488" s="352"/>
      <c r="K488" s="352"/>
      <c r="L488" s="353"/>
      <c r="M488" s="352"/>
      <c r="N488" s="353"/>
    </row>
    <row r="489" spans="2:14" s="349" customFormat="1" x14ac:dyDescent="0.2">
      <c r="B489" s="350"/>
      <c r="C489" s="351"/>
      <c r="D489" s="351"/>
      <c r="E489" s="351"/>
      <c r="F489" s="351"/>
      <c r="G489" s="351"/>
      <c r="H489" s="352"/>
      <c r="I489" s="352"/>
      <c r="J489" s="352"/>
      <c r="K489" s="352"/>
      <c r="L489" s="353"/>
      <c r="M489" s="352"/>
      <c r="N489" s="353"/>
    </row>
    <row r="490" spans="2:14" s="349" customFormat="1" x14ac:dyDescent="0.2">
      <c r="B490" s="350"/>
      <c r="C490" s="351"/>
      <c r="D490" s="351"/>
      <c r="E490" s="351"/>
      <c r="F490" s="351"/>
      <c r="G490" s="351"/>
      <c r="H490" s="352"/>
      <c r="I490" s="352"/>
      <c r="J490" s="352"/>
      <c r="K490" s="352"/>
      <c r="L490" s="353"/>
      <c r="M490" s="352"/>
      <c r="N490" s="353"/>
    </row>
    <row r="491" spans="2:14" s="349" customFormat="1" x14ac:dyDescent="0.2">
      <c r="B491" s="350"/>
      <c r="C491" s="351"/>
      <c r="D491" s="351"/>
      <c r="E491" s="351"/>
      <c r="F491" s="351"/>
      <c r="G491" s="351"/>
      <c r="H491" s="352"/>
      <c r="I491" s="352"/>
      <c r="J491" s="352"/>
      <c r="K491" s="352"/>
      <c r="L491" s="353"/>
      <c r="M491" s="352"/>
      <c r="N491" s="353"/>
    </row>
    <row r="492" spans="2:14" s="349" customFormat="1" x14ac:dyDescent="0.2">
      <c r="B492" s="350"/>
      <c r="C492" s="351"/>
      <c r="D492" s="351"/>
      <c r="E492" s="351"/>
      <c r="F492" s="351"/>
      <c r="G492" s="351"/>
      <c r="H492" s="352"/>
      <c r="I492" s="352"/>
      <c r="J492" s="352"/>
      <c r="K492" s="352"/>
      <c r="L492" s="353"/>
      <c r="M492" s="352"/>
      <c r="N492" s="353"/>
    </row>
    <row r="493" spans="2:14" s="349" customFormat="1" x14ac:dyDescent="0.2">
      <c r="B493" s="350"/>
      <c r="C493" s="351"/>
      <c r="D493" s="351"/>
      <c r="E493" s="351"/>
      <c r="F493" s="351"/>
      <c r="G493" s="351"/>
      <c r="H493" s="352"/>
      <c r="I493" s="352"/>
      <c r="J493" s="352"/>
      <c r="K493" s="352"/>
      <c r="L493" s="353"/>
      <c r="M493" s="352"/>
      <c r="N493" s="353"/>
    </row>
    <row r="494" spans="2:14" s="349" customFormat="1" x14ac:dyDescent="0.2">
      <c r="B494" s="350"/>
      <c r="C494" s="351"/>
      <c r="D494" s="351"/>
      <c r="E494" s="351"/>
      <c r="F494" s="351"/>
      <c r="G494" s="351"/>
      <c r="H494" s="352"/>
      <c r="I494" s="352"/>
      <c r="J494" s="352"/>
      <c r="K494" s="352"/>
      <c r="L494" s="353"/>
      <c r="M494" s="352"/>
      <c r="N494" s="353"/>
    </row>
    <row r="495" spans="2:14" s="349" customFormat="1" x14ac:dyDescent="0.2">
      <c r="B495" s="350"/>
      <c r="C495" s="351"/>
      <c r="D495" s="351"/>
      <c r="E495" s="351"/>
      <c r="F495" s="351"/>
      <c r="G495" s="351"/>
      <c r="H495" s="352"/>
      <c r="I495" s="352"/>
      <c r="J495" s="352"/>
      <c r="K495" s="352"/>
      <c r="L495" s="353"/>
      <c r="M495" s="352"/>
      <c r="N495" s="353"/>
    </row>
    <row r="496" spans="2:14" s="349" customFormat="1" x14ac:dyDescent="0.2">
      <c r="B496" s="350"/>
      <c r="C496" s="351"/>
      <c r="D496" s="351"/>
      <c r="E496" s="351"/>
      <c r="F496" s="351"/>
      <c r="G496" s="351"/>
      <c r="H496" s="352"/>
      <c r="I496" s="352"/>
      <c r="J496" s="352"/>
      <c r="K496" s="352"/>
      <c r="L496" s="353"/>
      <c r="M496" s="352"/>
      <c r="N496" s="353"/>
    </row>
    <row r="497" spans="2:14" s="349" customFormat="1" x14ac:dyDescent="0.2">
      <c r="B497" s="350"/>
      <c r="C497" s="351"/>
      <c r="D497" s="351"/>
      <c r="E497" s="351"/>
      <c r="F497" s="351"/>
      <c r="G497" s="351"/>
      <c r="H497" s="352"/>
      <c r="I497" s="352"/>
      <c r="J497" s="352"/>
      <c r="K497" s="352"/>
      <c r="L497" s="353"/>
      <c r="M497" s="352"/>
      <c r="N497" s="353"/>
    </row>
    <row r="498" spans="2:14" s="349" customFormat="1" x14ac:dyDescent="0.2">
      <c r="B498" s="350"/>
      <c r="C498" s="351"/>
      <c r="D498" s="351"/>
      <c r="E498" s="351"/>
      <c r="F498" s="351"/>
      <c r="G498" s="351"/>
      <c r="H498" s="352"/>
      <c r="I498" s="352"/>
      <c r="J498" s="352"/>
      <c r="K498" s="352"/>
      <c r="L498" s="353"/>
      <c r="M498" s="352"/>
      <c r="N498" s="353"/>
    </row>
    <row r="499" spans="2:14" s="349" customFormat="1" x14ac:dyDescent="0.2">
      <c r="B499" s="350"/>
      <c r="C499" s="351"/>
      <c r="D499" s="351"/>
      <c r="E499" s="351"/>
      <c r="F499" s="351"/>
      <c r="G499" s="351"/>
      <c r="H499" s="352"/>
      <c r="I499" s="352"/>
      <c r="J499" s="352"/>
      <c r="K499" s="352"/>
      <c r="L499" s="353"/>
      <c r="M499" s="352"/>
      <c r="N499" s="353"/>
    </row>
    <row r="500" spans="2:14" s="349" customFormat="1" x14ac:dyDescent="0.2">
      <c r="B500" s="350"/>
      <c r="C500" s="351"/>
      <c r="D500" s="351"/>
      <c r="E500" s="351"/>
      <c r="F500" s="351"/>
      <c r="G500" s="351"/>
      <c r="H500" s="352"/>
      <c r="I500" s="352"/>
      <c r="J500" s="352"/>
      <c r="K500" s="352"/>
      <c r="L500" s="353"/>
      <c r="M500" s="352"/>
      <c r="N500" s="353"/>
    </row>
    <row r="501" spans="2:14" s="349" customFormat="1" x14ac:dyDescent="0.2">
      <c r="B501" s="350"/>
      <c r="C501" s="351"/>
      <c r="D501" s="351"/>
      <c r="E501" s="351"/>
      <c r="F501" s="351"/>
      <c r="G501" s="351"/>
      <c r="H501" s="352"/>
      <c r="I501" s="352"/>
      <c r="J501" s="352"/>
      <c r="K501" s="352"/>
      <c r="L501" s="353"/>
      <c r="M501" s="352"/>
      <c r="N501" s="353"/>
    </row>
    <row r="502" spans="2:14" s="349" customFormat="1" x14ac:dyDescent="0.2">
      <c r="B502" s="350"/>
      <c r="C502" s="351"/>
      <c r="D502" s="351"/>
      <c r="E502" s="351"/>
      <c r="F502" s="351"/>
      <c r="G502" s="351"/>
      <c r="H502" s="352"/>
      <c r="I502" s="352"/>
      <c r="J502" s="352"/>
      <c r="K502" s="352"/>
      <c r="L502" s="353"/>
      <c r="M502" s="352"/>
      <c r="N502" s="353"/>
    </row>
    <row r="503" spans="2:14" s="349" customFormat="1" x14ac:dyDescent="0.2">
      <c r="B503" s="350"/>
      <c r="C503" s="351"/>
      <c r="D503" s="351"/>
      <c r="E503" s="351"/>
      <c r="F503" s="351"/>
      <c r="G503" s="351"/>
      <c r="H503" s="352"/>
      <c r="I503" s="352"/>
      <c r="J503" s="352"/>
      <c r="K503" s="352"/>
      <c r="L503" s="353"/>
      <c r="M503" s="352"/>
      <c r="N503" s="353"/>
    </row>
    <row r="504" spans="2:14" s="349" customFormat="1" x14ac:dyDescent="0.2">
      <c r="B504" s="350"/>
      <c r="C504" s="351"/>
      <c r="D504" s="351"/>
      <c r="E504" s="351"/>
      <c r="F504" s="351"/>
      <c r="G504" s="351"/>
      <c r="H504" s="352"/>
      <c r="I504" s="352"/>
      <c r="J504" s="352"/>
      <c r="K504" s="352"/>
      <c r="L504" s="353"/>
      <c r="M504" s="352"/>
      <c r="N504" s="353"/>
    </row>
    <row r="505" spans="2:14" s="349" customFormat="1" x14ac:dyDescent="0.2">
      <c r="B505" s="350"/>
      <c r="C505" s="351"/>
      <c r="D505" s="351"/>
      <c r="E505" s="351"/>
      <c r="F505" s="351"/>
      <c r="G505" s="351"/>
      <c r="H505" s="352"/>
      <c r="I505" s="352"/>
      <c r="J505" s="352"/>
      <c r="K505" s="352"/>
      <c r="L505" s="353"/>
      <c r="M505" s="352"/>
      <c r="N505" s="353"/>
    </row>
    <row r="506" spans="2:14" s="349" customFormat="1" x14ac:dyDescent="0.2">
      <c r="B506" s="350"/>
      <c r="C506" s="351"/>
      <c r="D506" s="351"/>
      <c r="E506" s="351"/>
      <c r="F506" s="351"/>
      <c r="G506" s="351"/>
      <c r="H506" s="352"/>
      <c r="I506" s="352"/>
      <c r="J506" s="352"/>
      <c r="K506" s="352"/>
      <c r="L506" s="353"/>
      <c r="M506" s="352"/>
      <c r="N506" s="353"/>
    </row>
    <row r="507" spans="2:14" s="349" customFormat="1" x14ac:dyDescent="0.2">
      <c r="B507" s="350"/>
      <c r="C507" s="351"/>
      <c r="D507" s="351"/>
      <c r="E507" s="351"/>
      <c r="F507" s="351"/>
      <c r="G507" s="351"/>
      <c r="H507" s="352"/>
      <c r="I507" s="352"/>
      <c r="J507" s="352"/>
      <c r="K507" s="352"/>
      <c r="L507" s="353"/>
      <c r="M507" s="352"/>
      <c r="N507" s="353"/>
    </row>
    <row r="508" spans="2:14" s="349" customFormat="1" x14ac:dyDescent="0.2">
      <c r="B508" s="350"/>
      <c r="C508" s="351"/>
      <c r="D508" s="351"/>
      <c r="E508" s="351"/>
      <c r="F508" s="351"/>
      <c r="G508" s="351"/>
      <c r="H508" s="352"/>
      <c r="I508" s="352"/>
      <c r="J508" s="352"/>
      <c r="K508" s="352"/>
      <c r="L508" s="353"/>
      <c r="M508" s="352"/>
      <c r="N508" s="353"/>
    </row>
    <row r="509" spans="2:14" s="349" customFormat="1" x14ac:dyDescent="0.2">
      <c r="B509" s="350"/>
      <c r="C509" s="351"/>
      <c r="D509" s="351"/>
      <c r="E509" s="351"/>
      <c r="F509" s="351"/>
      <c r="G509" s="351"/>
      <c r="H509" s="352"/>
      <c r="I509" s="352"/>
      <c r="J509" s="352"/>
      <c r="K509" s="352"/>
      <c r="L509" s="353"/>
      <c r="M509" s="352"/>
      <c r="N509" s="353"/>
    </row>
    <row r="510" spans="2:14" s="349" customFormat="1" x14ac:dyDescent="0.2">
      <c r="B510" s="350"/>
      <c r="C510" s="351"/>
      <c r="D510" s="351"/>
      <c r="E510" s="351"/>
      <c r="F510" s="351"/>
      <c r="G510" s="351"/>
      <c r="H510" s="352"/>
      <c r="I510" s="352"/>
      <c r="J510" s="352"/>
      <c r="K510" s="352"/>
      <c r="L510" s="353"/>
      <c r="M510" s="352"/>
      <c r="N510" s="353"/>
    </row>
    <row r="511" spans="2:14" s="349" customFormat="1" x14ac:dyDescent="0.2">
      <c r="B511" s="350"/>
      <c r="C511" s="351"/>
      <c r="D511" s="351"/>
      <c r="E511" s="351"/>
      <c r="F511" s="351"/>
      <c r="G511" s="351"/>
      <c r="H511" s="352"/>
      <c r="I511" s="352"/>
      <c r="J511" s="352"/>
      <c r="K511" s="352"/>
      <c r="L511" s="353"/>
      <c r="M511" s="352"/>
      <c r="N511" s="353"/>
    </row>
    <row r="512" spans="2:14" s="349" customFormat="1" x14ac:dyDescent="0.2">
      <c r="B512" s="350"/>
      <c r="C512" s="351"/>
      <c r="D512" s="351"/>
      <c r="E512" s="351"/>
      <c r="F512" s="351"/>
      <c r="G512" s="351"/>
      <c r="H512" s="352"/>
      <c r="I512" s="352"/>
      <c r="J512" s="352"/>
      <c r="K512" s="352"/>
      <c r="L512" s="353"/>
      <c r="M512" s="352"/>
      <c r="N512" s="353"/>
    </row>
    <row r="513" spans="2:14" s="349" customFormat="1" x14ac:dyDescent="0.2">
      <c r="B513" s="350"/>
      <c r="C513" s="351"/>
      <c r="D513" s="351"/>
      <c r="E513" s="351"/>
      <c r="F513" s="351"/>
      <c r="G513" s="351"/>
      <c r="H513" s="352"/>
      <c r="I513" s="352"/>
      <c r="J513" s="352"/>
      <c r="K513" s="352"/>
      <c r="L513" s="353"/>
      <c r="M513" s="352"/>
      <c r="N513" s="353"/>
    </row>
    <row r="514" spans="2:14" s="349" customFormat="1" x14ac:dyDescent="0.2">
      <c r="B514" s="350"/>
      <c r="C514" s="351"/>
      <c r="D514" s="351"/>
      <c r="E514" s="351"/>
      <c r="F514" s="351"/>
      <c r="G514" s="351"/>
      <c r="H514" s="352"/>
      <c r="I514" s="352"/>
      <c r="J514" s="352"/>
      <c r="K514" s="352"/>
      <c r="L514" s="353"/>
      <c r="M514" s="352"/>
      <c r="N514" s="353"/>
    </row>
    <row r="515" spans="2:14" s="349" customFormat="1" x14ac:dyDescent="0.2">
      <c r="B515" s="350"/>
      <c r="C515" s="351"/>
      <c r="D515" s="351"/>
      <c r="E515" s="351"/>
      <c r="F515" s="351"/>
      <c r="G515" s="351"/>
      <c r="H515" s="352"/>
      <c r="I515" s="352"/>
      <c r="J515" s="352"/>
      <c r="K515" s="352"/>
      <c r="L515" s="353"/>
      <c r="M515" s="352"/>
      <c r="N515" s="353"/>
    </row>
    <row r="516" spans="2:14" s="349" customFormat="1" x14ac:dyDescent="0.2">
      <c r="B516" s="350"/>
      <c r="C516" s="351"/>
      <c r="D516" s="351"/>
      <c r="E516" s="351"/>
      <c r="F516" s="351"/>
      <c r="G516" s="351"/>
      <c r="H516" s="352"/>
      <c r="I516" s="352"/>
      <c r="J516" s="352"/>
      <c r="K516" s="352"/>
      <c r="L516" s="353"/>
      <c r="M516" s="352"/>
      <c r="N516" s="353"/>
    </row>
    <row r="517" spans="2:14" s="349" customFormat="1" x14ac:dyDescent="0.2">
      <c r="B517" s="350"/>
      <c r="C517" s="351"/>
      <c r="D517" s="351"/>
      <c r="E517" s="351"/>
      <c r="F517" s="351"/>
      <c r="G517" s="351"/>
      <c r="H517" s="352"/>
      <c r="I517" s="352"/>
      <c r="J517" s="352"/>
      <c r="K517" s="352"/>
      <c r="L517" s="353"/>
      <c r="M517" s="352"/>
      <c r="N517" s="353"/>
    </row>
    <row r="518" spans="2:14" s="349" customFormat="1" x14ac:dyDescent="0.2">
      <c r="B518" s="350"/>
      <c r="C518" s="351"/>
      <c r="D518" s="351"/>
      <c r="E518" s="351"/>
      <c r="F518" s="351"/>
      <c r="G518" s="351"/>
      <c r="H518" s="352"/>
      <c r="I518" s="352"/>
      <c r="J518" s="352"/>
      <c r="K518" s="352"/>
      <c r="L518" s="353"/>
      <c r="M518" s="352"/>
      <c r="N518" s="353"/>
    </row>
    <row r="519" spans="2:14" s="349" customFormat="1" x14ac:dyDescent="0.2">
      <c r="B519" s="350"/>
      <c r="C519" s="351"/>
      <c r="D519" s="351"/>
      <c r="E519" s="351"/>
      <c r="F519" s="351"/>
      <c r="G519" s="351"/>
      <c r="H519" s="352"/>
      <c r="I519" s="352"/>
      <c r="J519" s="352"/>
      <c r="K519" s="352"/>
      <c r="L519" s="353"/>
      <c r="M519" s="352"/>
      <c r="N519" s="353"/>
    </row>
    <row r="520" spans="2:14" s="349" customFormat="1" x14ac:dyDescent="0.2">
      <c r="B520" s="350"/>
      <c r="C520" s="351"/>
      <c r="D520" s="351"/>
      <c r="E520" s="351"/>
      <c r="F520" s="351"/>
      <c r="G520" s="351"/>
      <c r="H520" s="352"/>
      <c r="I520" s="352"/>
      <c r="J520" s="352"/>
      <c r="K520" s="352"/>
      <c r="L520" s="353"/>
      <c r="M520" s="352"/>
      <c r="N520" s="353"/>
    </row>
    <row r="521" spans="2:14" s="349" customFormat="1" x14ac:dyDescent="0.2">
      <c r="B521" s="350"/>
      <c r="C521" s="351"/>
      <c r="D521" s="351"/>
      <c r="E521" s="351"/>
      <c r="F521" s="351"/>
      <c r="G521" s="351"/>
      <c r="H521" s="352"/>
      <c r="I521" s="352"/>
      <c r="J521" s="352"/>
      <c r="K521" s="352"/>
      <c r="L521" s="353"/>
      <c r="M521" s="352"/>
      <c r="N521" s="353"/>
    </row>
    <row r="522" spans="2:14" s="349" customFormat="1" x14ac:dyDescent="0.2">
      <c r="B522" s="350"/>
      <c r="C522" s="351"/>
      <c r="D522" s="351"/>
      <c r="E522" s="351"/>
      <c r="F522" s="351"/>
      <c r="G522" s="351"/>
      <c r="H522" s="352"/>
      <c r="I522" s="352"/>
      <c r="J522" s="352"/>
      <c r="K522" s="352"/>
      <c r="L522" s="353"/>
      <c r="M522" s="352"/>
      <c r="N522" s="353"/>
    </row>
    <row r="523" spans="2:14" s="349" customFormat="1" x14ac:dyDescent="0.2">
      <c r="B523" s="350"/>
      <c r="C523" s="351"/>
      <c r="D523" s="351"/>
      <c r="E523" s="351"/>
      <c r="F523" s="351"/>
      <c r="G523" s="351"/>
      <c r="H523" s="352"/>
      <c r="I523" s="352"/>
      <c r="J523" s="352"/>
      <c r="K523" s="352"/>
      <c r="L523" s="353"/>
      <c r="M523" s="352"/>
      <c r="N523" s="353"/>
    </row>
    <row r="524" spans="2:14" s="349" customFormat="1" x14ac:dyDescent="0.2">
      <c r="B524" s="350"/>
      <c r="C524" s="351"/>
      <c r="D524" s="351"/>
      <c r="E524" s="351"/>
      <c r="F524" s="351"/>
      <c r="G524" s="351"/>
      <c r="H524" s="352"/>
      <c r="I524" s="352"/>
      <c r="J524" s="352"/>
      <c r="K524" s="352"/>
      <c r="L524" s="353"/>
      <c r="M524" s="352"/>
      <c r="N524" s="353"/>
    </row>
    <row r="525" spans="2:14" s="349" customFormat="1" x14ac:dyDescent="0.2">
      <c r="B525" s="350"/>
      <c r="C525" s="351"/>
      <c r="D525" s="351"/>
      <c r="E525" s="351"/>
      <c r="F525" s="351"/>
      <c r="G525" s="351"/>
      <c r="H525" s="352"/>
      <c r="I525" s="352"/>
      <c r="J525" s="352"/>
      <c r="K525" s="352"/>
      <c r="L525" s="353"/>
      <c r="M525" s="352"/>
      <c r="N525" s="353"/>
    </row>
    <row r="526" spans="2:14" s="349" customFormat="1" x14ac:dyDescent="0.2">
      <c r="B526" s="350"/>
      <c r="C526" s="351"/>
      <c r="D526" s="351"/>
      <c r="E526" s="351"/>
      <c r="F526" s="351"/>
      <c r="G526" s="351"/>
      <c r="H526" s="352"/>
      <c r="I526" s="352"/>
      <c r="J526" s="352"/>
      <c r="K526" s="352"/>
      <c r="L526" s="353"/>
      <c r="M526" s="352"/>
      <c r="N526" s="353"/>
    </row>
    <row r="527" spans="2:14" s="349" customFormat="1" x14ac:dyDescent="0.2">
      <c r="B527" s="350"/>
      <c r="C527" s="351"/>
      <c r="D527" s="351"/>
      <c r="E527" s="351"/>
      <c r="F527" s="351"/>
      <c r="G527" s="351"/>
      <c r="H527" s="352"/>
      <c r="I527" s="352"/>
      <c r="J527" s="352"/>
      <c r="K527" s="352"/>
      <c r="L527" s="353"/>
      <c r="M527" s="352"/>
      <c r="N527" s="353"/>
    </row>
    <row r="528" spans="2:14" s="349" customFormat="1" x14ac:dyDescent="0.2">
      <c r="B528" s="350"/>
      <c r="C528" s="351"/>
      <c r="D528" s="351"/>
      <c r="E528" s="351"/>
      <c r="F528" s="351"/>
      <c r="G528" s="351"/>
      <c r="H528" s="352"/>
      <c r="I528" s="352"/>
      <c r="J528" s="352"/>
      <c r="K528" s="352"/>
      <c r="L528" s="353"/>
      <c r="M528" s="352"/>
      <c r="N528" s="353"/>
    </row>
    <row r="529" spans="2:14" s="349" customFormat="1" x14ac:dyDescent="0.2">
      <c r="B529" s="350"/>
      <c r="C529" s="351"/>
      <c r="D529" s="351"/>
      <c r="E529" s="351"/>
      <c r="F529" s="351"/>
      <c r="G529" s="351"/>
      <c r="H529" s="352"/>
      <c r="I529" s="352"/>
      <c r="J529" s="352"/>
      <c r="K529" s="352"/>
      <c r="L529" s="353"/>
      <c r="M529" s="352"/>
      <c r="N529" s="353"/>
    </row>
    <row r="530" spans="2:14" s="349" customFormat="1" x14ac:dyDescent="0.2">
      <c r="B530" s="350"/>
      <c r="C530" s="351"/>
      <c r="D530" s="351"/>
      <c r="E530" s="351"/>
      <c r="F530" s="351"/>
      <c r="G530" s="351"/>
      <c r="H530" s="352"/>
      <c r="I530" s="352"/>
      <c r="J530" s="352"/>
      <c r="K530" s="352"/>
      <c r="L530" s="353"/>
      <c r="M530" s="352"/>
      <c r="N530" s="353"/>
    </row>
    <row r="531" spans="2:14" s="349" customFormat="1" x14ac:dyDescent="0.2">
      <c r="B531" s="350"/>
      <c r="C531" s="351"/>
      <c r="D531" s="351"/>
      <c r="E531" s="351"/>
      <c r="F531" s="351"/>
      <c r="G531" s="351"/>
      <c r="H531" s="352"/>
      <c r="I531" s="352"/>
      <c r="J531" s="352"/>
      <c r="K531" s="352"/>
      <c r="L531" s="353"/>
      <c r="M531" s="352"/>
      <c r="N531" s="353"/>
    </row>
    <row r="532" spans="2:14" s="349" customFormat="1" x14ac:dyDescent="0.2">
      <c r="B532" s="350"/>
      <c r="C532" s="351"/>
      <c r="D532" s="351"/>
      <c r="E532" s="351"/>
      <c r="F532" s="351"/>
      <c r="G532" s="351"/>
      <c r="H532" s="352"/>
      <c r="I532" s="352"/>
      <c r="J532" s="352"/>
      <c r="K532" s="352"/>
      <c r="L532" s="353"/>
      <c r="M532" s="352"/>
      <c r="N532" s="353"/>
    </row>
    <row r="533" spans="2:14" s="349" customFormat="1" x14ac:dyDescent="0.2">
      <c r="B533" s="350"/>
      <c r="C533" s="351"/>
      <c r="D533" s="351"/>
      <c r="E533" s="351"/>
      <c r="F533" s="351"/>
      <c r="G533" s="351"/>
      <c r="H533" s="352"/>
      <c r="I533" s="352"/>
      <c r="J533" s="352"/>
      <c r="K533" s="352"/>
      <c r="L533" s="353"/>
      <c r="M533" s="352"/>
      <c r="N533" s="353"/>
    </row>
    <row r="534" spans="2:14" s="349" customFormat="1" x14ac:dyDescent="0.2">
      <c r="B534" s="350"/>
      <c r="C534" s="351"/>
      <c r="D534" s="351"/>
      <c r="E534" s="351"/>
      <c r="F534" s="351"/>
      <c r="G534" s="351"/>
      <c r="H534" s="352"/>
      <c r="I534" s="352"/>
      <c r="J534" s="352"/>
      <c r="K534" s="352"/>
      <c r="L534" s="353"/>
      <c r="M534" s="352"/>
      <c r="N534" s="353"/>
    </row>
    <row r="535" spans="2:14" s="349" customFormat="1" x14ac:dyDescent="0.2">
      <c r="B535" s="350"/>
      <c r="C535" s="351"/>
      <c r="D535" s="351"/>
      <c r="E535" s="351"/>
      <c r="F535" s="351"/>
      <c r="G535" s="351"/>
      <c r="H535" s="352"/>
      <c r="I535" s="352"/>
      <c r="J535" s="352"/>
      <c r="K535" s="352"/>
      <c r="L535" s="353"/>
      <c r="M535" s="352"/>
      <c r="N535" s="353"/>
    </row>
    <row r="536" spans="2:14" s="349" customFormat="1" x14ac:dyDescent="0.2">
      <c r="B536" s="350"/>
      <c r="C536" s="351"/>
      <c r="D536" s="351"/>
      <c r="E536" s="351"/>
      <c r="F536" s="351"/>
      <c r="G536" s="351"/>
      <c r="H536" s="352"/>
      <c r="I536" s="352"/>
      <c r="J536" s="352"/>
      <c r="K536" s="352"/>
      <c r="L536" s="353"/>
      <c r="M536" s="352"/>
      <c r="N536" s="353"/>
    </row>
    <row r="537" spans="2:14" s="349" customFormat="1" x14ac:dyDescent="0.2">
      <c r="B537" s="350"/>
      <c r="C537" s="351"/>
      <c r="D537" s="351"/>
      <c r="E537" s="351"/>
      <c r="F537" s="351"/>
      <c r="G537" s="351"/>
      <c r="H537" s="352"/>
      <c r="I537" s="352"/>
      <c r="J537" s="352"/>
      <c r="K537" s="352"/>
      <c r="L537" s="353"/>
      <c r="M537" s="352"/>
      <c r="N537" s="353"/>
    </row>
    <row r="538" spans="2:14" s="349" customFormat="1" x14ac:dyDescent="0.2">
      <c r="B538" s="350"/>
      <c r="C538" s="351"/>
      <c r="D538" s="351"/>
      <c r="E538" s="351"/>
      <c r="F538" s="351"/>
      <c r="G538" s="351"/>
      <c r="H538" s="352"/>
      <c r="I538" s="352"/>
      <c r="J538" s="352"/>
      <c r="K538" s="352"/>
      <c r="L538" s="353"/>
      <c r="M538" s="352"/>
      <c r="N538" s="353"/>
    </row>
    <row r="539" spans="2:14" s="349" customFormat="1" x14ac:dyDescent="0.2">
      <c r="B539" s="350"/>
      <c r="C539" s="351"/>
      <c r="D539" s="351"/>
      <c r="E539" s="351"/>
      <c r="F539" s="351"/>
      <c r="G539" s="351"/>
      <c r="H539" s="352"/>
      <c r="I539" s="352"/>
      <c r="J539" s="352"/>
      <c r="K539" s="352"/>
      <c r="L539" s="353"/>
      <c r="M539" s="352"/>
      <c r="N539" s="353"/>
    </row>
    <row r="540" spans="2:14" s="349" customFormat="1" x14ac:dyDescent="0.2">
      <c r="B540" s="350"/>
      <c r="C540" s="351"/>
      <c r="D540" s="351"/>
      <c r="E540" s="351"/>
      <c r="F540" s="351"/>
      <c r="G540" s="351"/>
      <c r="H540" s="352"/>
      <c r="I540" s="352"/>
      <c r="J540" s="352"/>
      <c r="K540" s="352"/>
      <c r="L540" s="353"/>
      <c r="M540" s="352"/>
      <c r="N540" s="353"/>
    </row>
    <row r="541" spans="2:14" s="349" customFormat="1" x14ac:dyDescent="0.2">
      <c r="B541" s="350"/>
      <c r="C541" s="351"/>
      <c r="D541" s="351"/>
      <c r="E541" s="351"/>
      <c r="F541" s="351"/>
      <c r="G541" s="351"/>
      <c r="H541" s="352"/>
      <c r="I541" s="352"/>
      <c r="J541" s="352"/>
      <c r="K541" s="352"/>
      <c r="L541" s="353"/>
      <c r="M541" s="352"/>
      <c r="N541" s="353"/>
    </row>
    <row r="542" spans="2:14" s="349" customFormat="1" x14ac:dyDescent="0.2">
      <c r="B542" s="350"/>
      <c r="C542" s="351"/>
      <c r="D542" s="351"/>
      <c r="E542" s="351"/>
      <c r="F542" s="351"/>
      <c r="G542" s="351"/>
      <c r="H542" s="352"/>
      <c r="I542" s="352"/>
      <c r="J542" s="352"/>
      <c r="K542" s="352"/>
      <c r="L542" s="353"/>
      <c r="M542" s="352"/>
      <c r="N542" s="353"/>
    </row>
    <row r="543" spans="2:14" s="349" customFormat="1" x14ac:dyDescent="0.2">
      <c r="B543" s="350"/>
      <c r="C543" s="351"/>
      <c r="D543" s="351"/>
      <c r="E543" s="351"/>
      <c r="F543" s="351"/>
      <c r="G543" s="351"/>
      <c r="H543" s="352"/>
      <c r="I543" s="352"/>
      <c r="J543" s="352"/>
      <c r="K543" s="352"/>
      <c r="L543" s="353"/>
      <c r="M543" s="352"/>
      <c r="N543" s="353"/>
    </row>
    <row r="544" spans="2:14" s="349" customFormat="1" x14ac:dyDescent="0.2">
      <c r="B544" s="350"/>
      <c r="C544" s="351"/>
      <c r="D544" s="351"/>
      <c r="E544" s="351"/>
      <c r="F544" s="351"/>
      <c r="G544" s="351"/>
      <c r="H544" s="352"/>
      <c r="I544" s="352"/>
      <c r="J544" s="352"/>
      <c r="K544" s="352"/>
      <c r="L544" s="353"/>
      <c r="M544" s="352"/>
      <c r="N544" s="353"/>
    </row>
    <row r="545" spans="2:14" s="349" customFormat="1" x14ac:dyDescent="0.2">
      <c r="B545" s="350"/>
      <c r="C545" s="351"/>
      <c r="D545" s="351"/>
      <c r="E545" s="351"/>
      <c r="F545" s="351"/>
      <c r="G545" s="351"/>
      <c r="H545" s="352"/>
      <c r="I545" s="352"/>
      <c r="J545" s="352"/>
      <c r="K545" s="352"/>
      <c r="L545" s="353"/>
      <c r="M545" s="352"/>
      <c r="N545" s="353"/>
    </row>
    <row r="546" spans="2:14" s="349" customFormat="1" x14ac:dyDescent="0.2">
      <c r="B546" s="350"/>
      <c r="C546" s="351"/>
      <c r="D546" s="351"/>
      <c r="E546" s="351"/>
      <c r="F546" s="351"/>
      <c r="G546" s="351"/>
      <c r="H546" s="352"/>
      <c r="I546" s="352"/>
      <c r="J546" s="352"/>
      <c r="K546" s="352"/>
      <c r="L546" s="353"/>
      <c r="M546" s="352"/>
      <c r="N546" s="353"/>
    </row>
    <row r="547" spans="2:14" s="349" customFormat="1" x14ac:dyDescent="0.2">
      <c r="B547" s="350"/>
      <c r="C547" s="351"/>
      <c r="D547" s="351"/>
      <c r="E547" s="351"/>
      <c r="F547" s="351"/>
      <c r="G547" s="351"/>
      <c r="H547" s="352"/>
      <c r="I547" s="352"/>
      <c r="J547" s="352"/>
      <c r="K547" s="352"/>
      <c r="L547" s="353"/>
      <c r="M547" s="352"/>
      <c r="N547" s="353"/>
    </row>
    <row r="548" spans="2:14" s="349" customFormat="1" x14ac:dyDescent="0.2">
      <c r="B548" s="350"/>
      <c r="C548" s="351"/>
      <c r="D548" s="351"/>
      <c r="E548" s="351"/>
      <c r="F548" s="351"/>
      <c r="G548" s="351"/>
      <c r="H548" s="352"/>
      <c r="I548" s="352"/>
      <c r="J548" s="352"/>
      <c r="K548" s="352"/>
      <c r="L548" s="353"/>
      <c r="M548" s="352"/>
      <c r="N548" s="353"/>
    </row>
    <row r="549" spans="2:14" s="349" customFormat="1" x14ac:dyDescent="0.2">
      <c r="B549" s="350"/>
      <c r="C549" s="351"/>
      <c r="D549" s="351"/>
      <c r="E549" s="351"/>
      <c r="F549" s="351"/>
      <c r="G549" s="351"/>
      <c r="H549" s="352"/>
      <c r="I549" s="352"/>
      <c r="J549" s="352"/>
      <c r="K549" s="352"/>
      <c r="L549" s="353"/>
      <c r="M549" s="352"/>
      <c r="N549" s="353"/>
    </row>
    <row r="550" spans="2:14" s="349" customFormat="1" x14ac:dyDescent="0.2">
      <c r="B550" s="350"/>
      <c r="C550" s="351"/>
      <c r="D550" s="351"/>
      <c r="E550" s="351"/>
      <c r="F550" s="351"/>
      <c r="G550" s="351"/>
      <c r="H550" s="352"/>
      <c r="I550" s="352"/>
      <c r="J550" s="352"/>
      <c r="K550" s="352"/>
      <c r="L550" s="353"/>
      <c r="M550" s="352"/>
      <c r="N550" s="353"/>
    </row>
    <row r="551" spans="2:14" s="349" customFormat="1" x14ac:dyDescent="0.2">
      <c r="B551" s="350"/>
      <c r="C551" s="351"/>
      <c r="D551" s="351"/>
      <c r="E551" s="351"/>
      <c r="F551" s="351"/>
      <c r="G551" s="351"/>
      <c r="H551" s="352"/>
      <c r="I551" s="352"/>
      <c r="J551" s="352"/>
      <c r="K551" s="352"/>
      <c r="L551" s="353"/>
      <c r="M551" s="352"/>
      <c r="N551" s="353"/>
    </row>
    <row r="552" spans="2:14" s="349" customFormat="1" x14ac:dyDescent="0.2">
      <c r="B552" s="350"/>
      <c r="C552" s="351"/>
      <c r="D552" s="351"/>
      <c r="E552" s="351"/>
      <c r="F552" s="351"/>
      <c r="G552" s="351"/>
      <c r="H552" s="352"/>
      <c r="I552" s="352"/>
      <c r="J552" s="352"/>
      <c r="K552" s="352"/>
      <c r="L552" s="353"/>
      <c r="M552" s="352"/>
      <c r="N552" s="353"/>
    </row>
    <row r="553" spans="2:14" s="349" customFormat="1" x14ac:dyDescent="0.2">
      <c r="B553" s="350"/>
      <c r="C553" s="351"/>
      <c r="D553" s="351"/>
      <c r="E553" s="351"/>
      <c r="F553" s="351"/>
      <c r="G553" s="351"/>
      <c r="H553" s="352"/>
      <c r="I553" s="352"/>
      <c r="J553" s="352"/>
      <c r="K553" s="352"/>
      <c r="L553" s="353"/>
      <c r="M553" s="352"/>
      <c r="N553" s="353"/>
    </row>
    <row r="554" spans="2:14" s="349" customFormat="1" x14ac:dyDescent="0.2">
      <c r="B554" s="350"/>
      <c r="C554" s="351"/>
      <c r="D554" s="351"/>
      <c r="E554" s="351"/>
      <c r="F554" s="351"/>
      <c r="G554" s="351"/>
      <c r="H554" s="352"/>
      <c r="I554" s="352"/>
      <c r="J554" s="352"/>
      <c r="K554" s="352"/>
      <c r="L554" s="353"/>
      <c r="M554" s="352"/>
      <c r="N554" s="353"/>
    </row>
    <row r="555" spans="2:14" s="349" customFormat="1" x14ac:dyDescent="0.2">
      <c r="B555" s="350"/>
      <c r="C555" s="351"/>
      <c r="D555" s="351"/>
      <c r="E555" s="351"/>
      <c r="F555" s="351"/>
      <c r="G555" s="351"/>
      <c r="H555" s="352"/>
      <c r="I555" s="352"/>
      <c r="J555" s="352"/>
      <c r="K555" s="352"/>
      <c r="L555" s="353"/>
      <c r="M555" s="352"/>
      <c r="N555" s="353"/>
    </row>
    <row r="556" spans="2:14" s="349" customFormat="1" x14ac:dyDescent="0.2">
      <c r="B556" s="350"/>
      <c r="C556" s="351"/>
      <c r="D556" s="351"/>
      <c r="E556" s="351"/>
      <c r="F556" s="351"/>
      <c r="G556" s="351"/>
      <c r="H556" s="352"/>
      <c r="I556" s="352"/>
      <c r="J556" s="352"/>
      <c r="K556" s="352"/>
      <c r="L556" s="353"/>
      <c r="M556" s="352"/>
      <c r="N556" s="353"/>
    </row>
    <row r="557" spans="2:14" s="349" customFormat="1" x14ac:dyDescent="0.2">
      <c r="B557" s="350"/>
      <c r="C557" s="351"/>
      <c r="D557" s="351"/>
      <c r="E557" s="351"/>
      <c r="F557" s="351"/>
      <c r="G557" s="351"/>
      <c r="H557" s="352"/>
      <c r="I557" s="352"/>
      <c r="J557" s="352"/>
      <c r="K557" s="352"/>
      <c r="L557" s="353"/>
      <c r="M557" s="352"/>
      <c r="N557" s="353"/>
    </row>
    <row r="558" spans="2:14" s="349" customFormat="1" x14ac:dyDescent="0.2">
      <c r="B558" s="350"/>
      <c r="C558" s="351"/>
      <c r="D558" s="351"/>
      <c r="E558" s="351"/>
      <c r="F558" s="351"/>
      <c r="G558" s="351"/>
      <c r="H558" s="352"/>
      <c r="I558" s="352"/>
      <c r="J558" s="352"/>
      <c r="K558" s="352"/>
      <c r="L558" s="353"/>
      <c r="M558" s="352"/>
      <c r="N558" s="353"/>
    </row>
    <row r="559" spans="2:14" s="349" customFormat="1" x14ac:dyDescent="0.2">
      <c r="B559" s="350"/>
      <c r="C559" s="351"/>
      <c r="D559" s="351"/>
      <c r="E559" s="351"/>
      <c r="F559" s="351"/>
      <c r="G559" s="351"/>
      <c r="H559" s="352"/>
      <c r="I559" s="352"/>
      <c r="J559" s="352"/>
      <c r="K559" s="352"/>
      <c r="L559" s="353"/>
      <c r="M559" s="352"/>
      <c r="N559" s="353"/>
    </row>
    <row r="560" spans="2:14" s="349" customFormat="1" x14ac:dyDescent="0.2">
      <c r="B560" s="350"/>
      <c r="C560" s="351"/>
      <c r="D560" s="351"/>
      <c r="E560" s="351"/>
      <c r="F560" s="351"/>
      <c r="G560" s="351"/>
      <c r="H560" s="352"/>
      <c r="I560" s="352"/>
      <c r="J560" s="352"/>
      <c r="K560" s="352"/>
      <c r="L560" s="353"/>
      <c r="M560" s="352"/>
      <c r="N560" s="353"/>
    </row>
    <row r="561" spans="2:14" s="349" customFormat="1" x14ac:dyDescent="0.2">
      <c r="B561" s="350"/>
      <c r="C561" s="351"/>
      <c r="D561" s="351"/>
      <c r="E561" s="351"/>
      <c r="F561" s="351"/>
      <c r="G561" s="351"/>
      <c r="H561" s="352"/>
      <c r="I561" s="352"/>
      <c r="J561" s="352"/>
      <c r="K561" s="352"/>
      <c r="L561" s="353"/>
      <c r="M561" s="352"/>
      <c r="N561" s="353"/>
    </row>
    <row r="562" spans="2:14" s="349" customFormat="1" x14ac:dyDescent="0.2">
      <c r="B562" s="350"/>
      <c r="C562" s="351"/>
      <c r="D562" s="351"/>
      <c r="E562" s="351"/>
      <c r="F562" s="351"/>
      <c r="G562" s="351"/>
      <c r="H562" s="352"/>
      <c r="I562" s="352"/>
      <c r="J562" s="352"/>
      <c r="K562" s="352"/>
      <c r="L562" s="353"/>
      <c r="M562" s="352"/>
      <c r="N562" s="353"/>
    </row>
    <row r="563" spans="2:14" s="349" customFormat="1" x14ac:dyDescent="0.2">
      <c r="B563" s="350"/>
      <c r="C563" s="351"/>
      <c r="D563" s="351"/>
      <c r="E563" s="351"/>
      <c r="F563" s="351"/>
      <c r="G563" s="351"/>
      <c r="H563" s="352"/>
      <c r="I563" s="352"/>
      <c r="J563" s="352"/>
      <c r="K563" s="352"/>
      <c r="L563" s="353"/>
      <c r="M563" s="352"/>
      <c r="N563" s="353"/>
    </row>
    <row r="564" spans="2:14" s="349" customFormat="1" x14ac:dyDescent="0.2">
      <c r="B564" s="350"/>
      <c r="C564" s="351"/>
      <c r="D564" s="351"/>
      <c r="E564" s="351"/>
      <c r="F564" s="351"/>
      <c r="G564" s="351"/>
      <c r="H564" s="352"/>
      <c r="I564" s="352"/>
      <c r="J564" s="352"/>
      <c r="K564" s="352"/>
      <c r="L564" s="353"/>
      <c r="M564" s="352"/>
      <c r="N564" s="353"/>
    </row>
    <row r="565" spans="2:14" s="349" customFormat="1" x14ac:dyDescent="0.2">
      <c r="B565" s="350"/>
      <c r="C565" s="351"/>
      <c r="D565" s="351"/>
      <c r="E565" s="351"/>
      <c r="F565" s="351"/>
      <c r="G565" s="351"/>
      <c r="H565" s="352"/>
      <c r="I565" s="352"/>
      <c r="J565" s="352"/>
      <c r="K565" s="352"/>
      <c r="L565" s="353"/>
      <c r="M565" s="352"/>
      <c r="N565" s="353"/>
    </row>
    <row r="566" spans="2:14" s="349" customFormat="1" x14ac:dyDescent="0.2">
      <c r="B566" s="350"/>
      <c r="C566" s="351"/>
      <c r="D566" s="351"/>
      <c r="E566" s="351"/>
      <c r="F566" s="351"/>
      <c r="G566" s="351"/>
      <c r="H566" s="352"/>
      <c r="I566" s="352"/>
      <c r="J566" s="352"/>
      <c r="K566" s="352"/>
      <c r="L566" s="353"/>
      <c r="M566" s="352"/>
      <c r="N566" s="353"/>
    </row>
    <row r="567" spans="2:14" s="349" customFormat="1" x14ac:dyDescent="0.2">
      <c r="B567" s="350"/>
      <c r="C567" s="351"/>
      <c r="D567" s="351"/>
      <c r="E567" s="351"/>
      <c r="F567" s="351"/>
      <c r="G567" s="351"/>
      <c r="H567" s="352"/>
      <c r="I567" s="352"/>
      <c r="J567" s="352"/>
      <c r="K567" s="352"/>
      <c r="L567" s="353"/>
      <c r="M567" s="352"/>
      <c r="N567" s="353"/>
    </row>
    <row r="568" spans="2:14" s="349" customFormat="1" x14ac:dyDescent="0.2">
      <c r="B568" s="350"/>
      <c r="C568" s="351"/>
      <c r="D568" s="351"/>
      <c r="E568" s="351"/>
      <c r="F568" s="351"/>
      <c r="G568" s="351"/>
      <c r="H568" s="352"/>
      <c r="I568" s="352"/>
      <c r="J568" s="352"/>
      <c r="K568" s="352"/>
      <c r="L568" s="353"/>
      <c r="M568" s="352"/>
      <c r="N568" s="353"/>
    </row>
    <row r="569" spans="2:14" s="349" customFormat="1" x14ac:dyDescent="0.2">
      <c r="B569" s="350"/>
      <c r="C569" s="351"/>
      <c r="D569" s="351"/>
      <c r="E569" s="351"/>
      <c r="F569" s="351"/>
      <c r="G569" s="351"/>
      <c r="H569" s="352"/>
      <c r="I569" s="352"/>
      <c r="J569" s="352"/>
      <c r="K569" s="352"/>
      <c r="L569" s="353"/>
      <c r="M569" s="352"/>
      <c r="N569" s="353"/>
    </row>
    <row r="570" spans="2:14" s="349" customFormat="1" x14ac:dyDescent="0.2">
      <c r="B570" s="350"/>
      <c r="C570" s="351"/>
      <c r="D570" s="351"/>
      <c r="E570" s="351"/>
      <c r="F570" s="351"/>
      <c r="G570" s="351"/>
      <c r="H570" s="352"/>
      <c r="I570" s="352"/>
      <c r="J570" s="352"/>
      <c r="K570" s="352"/>
      <c r="L570" s="353"/>
      <c r="M570" s="352"/>
      <c r="N570" s="353"/>
    </row>
    <row r="571" spans="2:14" s="349" customFormat="1" x14ac:dyDescent="0.2">
      <c r="B571" s="350"/>
      <c r="C571" s="351"/>
      <c r="D571" s="351"/>
      <c r="E571" s="351"/>
      <c r="F571" s="351"/>
      <c r="G571" s="351"/>
      <c r="H571" s="352"/>
      <c r="I571" s="352"/>
      <c r="J571" s="352"/>
      <c r="K571" s="352"/>
      <c r="L571" s="353"/>
      <c r="M571" s="352"/>
      <c r="N571" s="353"/>
    </row>
    <row r="572" spans="2:14" s="349" customFormat="1" x14ac:dyDescent="0.2">
      <c r="B572" s="350"/>
      <c r="C572" s="351"/>
      <c r="D572" s="351"/>
      <c r="E572" s="351"/>
      <c r="F572" s="351"/>
      <c r="G572" s="351"/>
      <c r="H572" s="352"/>
      <c r="I572" s="352"/>
      <c r="J572" s="352"/>
      <c r="K572" s="352"/>
      <c r="L572" s="353"/>
      <c r="M572" s="352"/>
      <c r="N572" s="353"/>
    </row>
    <row r="573" spans="2:14" s="349" customFormat="1" x14ac:dyDescent="0.2">
      <c r="B573" s="350"/>
      <c r="C573" s="351"/>
      <c r="D573" s="351"/>
      <c r="E573" s="351"/>
      <c r="F573" s="351"/>
      <c r="G573" s="351"/>
      <c r="H573" s="352"/>
      <c r="I573" s="352"/>
      <c r="J573" s="352"/>
      <c r="K573" s="352"/>
      <c r="L573" s="353"/>
      <c r="M573" s="352"/>
      <c r="N573" s="353"/>
    </row>
    <row r="574" spans="2:14" s="349" customFormat="1" x14ac:dyDescent="0.2">
      <c r="B574" s="350"/>
      <c r="C574" s="351"/>
      <c r="D574" s="351"/>
      <c r="E574" s="351"/>
      <c r="F574" s="351"/>
      <c r="G574" s="351"/>
      <c r="H574" s="352"/>
      <c r="I574" s="352"/>
      <c r="J574" s="352"/>
      <c r="K574" s="352"/>
      <c r="L574" s="353"/>
      <c r="M574" s="352"/>
      <c r="N574" s="353"/>
    </row>
    <row r="575" spans="2:14" s="349" customFormat="1" x14ac:dyDescent="0.2">
      <c r="B575" s="350"/>
      <c r="C575" s="351"/>
      <c r="D575" s="351"/>
      <c r="E575" s="351"/>
      <c r="F575" s="351"/>
      <c r="G575" s="351"/>
      <c r="H575" s="352"/>
      <c r="I575" s="352"/>
      <c r="J575" s="352"/>
      <c r="K575" s="352"/>
      <c r="L575" s="353"/>
      <c r="M575" s="352"/>
      <c r="N575" s="353"/>
    </row>
    <row r="576" spans="2:14" s="349" customFormat="1" x14ac:dyDescent="0.2">
      <c r="B576" s="350"/>
      <c r="C576" s="351"/>
      <c r="D576" s="351"/>
      <c r="E576" s="351"/>
      <c r="F576" s="351"/>
      <c r="G576" s="351"/>
      <c r="H576" s="352"/>
      <c r="I576" s="352"/>
      <c r="J576" s="352"/>
      <c r="K576" s="352"/>
      <c r="L576" s="353"/>
      <c r="M576" s="352"/>
      <c r="N576" s="353"/>
    </row>
    <row r="577" spans="2:14" s="349" customFormat="1" x14ac:dyDescent="0.2">
      <c r="B577" s="350"/>
      <c r="C577" s="351"/>
      <c r="D577" s="351"/>
      <c r="E577" s="351"/>
      <c r="F577" s="351"/>
      <c r="G577" s="351"/>
      <c r="H577" s="352"/>
      <c r="I577" s="352"/>
      <c r="J577" s="352"/>
      <c r="K577" s="352"/>
      <c r="L577" s="353"/>
      <c r="M577" s="352"/>
      <c r="N577" s="353"/>
    </row>
    <row r="578" spans="2:14" s="349" customFormat="1" x14ac:dyDescent="0.2">
      <c r="B578" s="350"/>
      <c r="C578" s="351"/>
      <c r="D578" s="351"/>
      <c r="E578" s="351"/>
      <c r="F578" s="351"/>
      <c r="G578" s="351"/>
      <c r="H578" s="352"/>
      <c r="I578" s="352"/>
      <c r="J578" s="352"/>
      <c r="K578" s="352"/>
      <c r="L578" s="353"/>
      <c r="M578" s="352"/>
      <c r="N578" s="353"/>
    </row>
    <row r="579" spans="2:14" s="349" customFormat="1" x14ac:dyDescent="0.2">
      <c r="B579" s="350"/>
      <c r="C579" s="351"/>
      <c r="D579" s="351"/>
      <c r="E579" s="351"/>
      <c r="F579" s="351"/>
      <c r="G579" s="351"/>
      <c r="H579" s="352"/>
      <c r="I579" s="352"/>
      <c r="J579" s="352"/>
      <c r="K579" s="352"/>
      <c r="L579" s="353"/>
      <c r="M579" s="352"/>
      <c r="N579" s="353"/>
    </row>
    <row r="580" spans="2:14" s="349" customFormat="1" x14ac:dyDescent="0.2">
      <c r="B580" s="350"/>
      <c r="C580" s="351"/>
      <c r="D580" s="351"/>
      <c r="E580" s="351"/>
      <c r="F580" s="351"/>
      <c r="G580" s="351"/>
      <c r="H580" s="352"/>
      <c r="I580" s="352"/>
      <c r="J580" s="352"/>
      <c r="K580" s="352"/>
      <c r="L580" s="353"/>
      <c r="M580" s="352"/>
      <c r="N580" s="353"/>
    </row>
    <row r="581" spans="2:14" s="349" customFormat="1" x14ac:dyDescent="0.2">
      <c r="B581" s="350"/>
      <c r="C581" s="351"/>
      <c r="D581" s="351"/>
      <c r="E581" s="351"/>
      <c r="F581" s="351"/>
      <c r="G581" s="351"/>
      <c r="H581" s="352"/>
      <c r="I581" s="352"/>
      <c r="J581" s="352"/>
      <c r="K581" s="352"/>
      <c r="L581" s="353"/>
      <c r="M581" s="352"/>
      <c r="N581" s="353"/>
    </row>
    <row r="582" spans="2:14" s="349" customFormat="1" x14ac:dyDescent="0.2">
      <c r="B582" s="350"/>
      <c r="C582" s="351"/>
      <c r="D582" s="351"/>
      <c r="E582" s="351"/>
      <c r="F582" s="351"/>
      <c r="G582" s="351"/>
      <c r="H582" s="352"/>
      <c r="I582" s="352"/>
      <c r="J582" s="352"/>
      <c r="K582" s="352"/>
      <c r="L582" s="353"/>
      <c r="M582" s="352"/>
      <c r="N582" s="353"/>
    </row>
    <row r="583" spans="2:14" s="349" customFormat="1" x14ac:dyDescent="0.2">
      <c r="B583" s="350"/>
      <c r="C583" s="351"/>
      <c r="D583" s="351"/>
      <c r="E583" s="351"/>
      <c r="F583" s="351"/>
      <c r="G583" s="351"/>
      <c r="H583" s="352"/>
      <c r="I583" s="352"/>
      <c r="J583" s="352"/>
      <c r="K583" s="352"/>
      <c r="L583" s="353"/>
      <c r="M583" s="352"/>
      <c r="N583" s="353"/>
    </row>
    <row r="584" spans="2:14" s="349" customFormat="1" x14ac:dyDescent="0.2">
      <c r="B584" s="350"/>
      <c r="C584" s="351"/>
      <c r="D584" s="351"/>
      <c r="E584" s="351"/>
      <c r="F584" s="351"/>
      <c r="G584" s="351"/>
      <c r="H584" s="352"/>
      <c r="I584" s="352"/>
      <c r="J584" s="352"/>
      <c r="K584" s="352"/>
      <c r="L584" s="353"/>
      <c r="M584" s="352"/>
      <c r="N584" s="353"/>
    </row>
    <row r="585" spans="2:14" s="349" customFormat="1" x14ac:dyDescent="0.2">
      <c r="B585" s="350"/>
      <c r="C585" s="351"/>
      <c r="D585" s="351"/>
      <c r="E585" s="351"/>
      <c r="F585" s="351"/>
      <c r="G585" s="351"/>
      <c r="H585" s="352"/>
      <c r="I585" s="352"/>
      <c r="J585" s="352"/>
      <c r="K585" s="352"/>
      <c r="L585" s="353"/>
      <c r="M585" s="352"/>
      <c r="N585" s="353"/>
    </row>
    <row r="586" spans="2:14" s="349" customFormat="1" x14ac:dyDescent="0.2">
      <c r="B586" s="350"/>
      <c r="C586" s="351"/>
      <c r="D586" s="351"/>
      <c r="E586" s="351"/>
      <c r="F586" s="351"/>
      <c r="G586" s="351"/>
      <c r="H586" s="352"/>
      <c r="I586" s="352"/>
      <c r="J586" s="352"/>
      <c r="K586" s="352"/>
      <c r="L586" s="353"/>
      <c r="M586" s="352"/>
      <c r="N586" s="353"/>
    </row>
    <row r="587" spans="2:14" s="349" customFormat="1" x14ac:dyDescent="0.2">
      <c r="B587" s="350"/>
      <c r="C587" s="351"/>
      <c r="D587" s="351"/>
      <c r="E587" s="351"/>
      <c r="F587" s="351"/>
      <c r="G587" s="351"/>
      <c r="H587" s="352"/>
      <c r="I587" s="352"/>
      <c r="J587" s="352"/>
      <c r="K587" s="352"/>
      <c r="L587" s="353"/>
      <c r="M587" s="352"/>
      <c r="N587" s="353"/>
    </row>
    <row r="588" spans="2:14" s="349" customFormat="1" x14ac:dyDescent="0.2">
      <c r="B588" s="350"/>
      <c r="C588" s="351"/>
      <c r="D588" s="351"/>
      <c r="E588" s="351"/>
      <c r="F588" s="351"/>
      <c r="G588" s="351"/>
      <c r="H588" s="352"/>
      <c r="I588" s="352"/>
      <c r="J588" s="352"/>
      <c r="K588" s="352"/>
      <c r="L588" s="353"/>
      <c r="M588" s="352"/>
      <c r="N588" s="353"/>
    </row>
    <row r="589" spans="2:14" s="349" customFormat="1" x14ac:dyDescent="0.2">
      <c r="B589" s="350"/>
      <c r="C589" s="351"/>
      <c r="D589" s="351"/>
      <c r="E589" s="351"/>
      <c r="F589" s="351"/>
      <c r="G589" s="351"/>
      <c r="H589" s="352"/>
      <c r="I589" s="352"/>
      <c r="J589" s="352"/>
      <c r="K589" s="352"/>
      <c r="L589" s="353"/>
      <c r="M589" s="352"/>
      <c r="N589" s="353"/>
    </row>
    <row r="590" spans="2:14" s="349" customFormat="1" x14ac:dyDescent="0.2">
      <c r="B590" s="350"/>
      <c r="C590" s="351"/>
      <c r="D590" s="351"/>
      <c r="E590" s="351"/>
      <c r="F590" s="351"/>
      <c r="G590" s="351"/>
      <c r="H590" s="352"/>
      <c r="I590" s="352"/>
      <c r="J590" s="352"/>
      <c r="K590" s="352"/>
      <c r="L590" s="353"/>
      <c r="M590" s="352"/>
      <c r="N590" s="353"/>
    </row>
    <row r="591" spans="2:14" s="349" customFormat="1" x14ac:dyDescent="0.2">
      <c r="B591" s="350"/>
      <c r="C591" s="351"/>
      <c r="D591" s="351"/>
      <c r="E591" s="351"/>
      <c r="F591" s="351"/>
      <c r="G591" s="351"/>
      <c r="H591" s="352"/>
      <c r="I591" s="352"/>
      <c r="J591" s="352"/>
      <c r="K591" s="352"/>
      <c r="L591" s="353"/>
      <c r="M591" s="352"/>
      <c r="N591" s="353"/>
    </row>
    <row r="592" spans="2:14" s="349" customFormat="1" x14ac:dyDescent="0.2">
      <c r="B592" s="350"/>
      <c r="C592" s="351"/>
      <c r="D592" s="351"/>
      <c r="E592" s="351"/>
      <c r="F592" s="351"/>
      <c r="G592" s="351"/>
      <c r="H592" s="352"/>
      <c r="I592" s="352"/>
      <c r="J592" s="352"/>
      <c r="K592" s="352"/>
      <c r="L592" s="353"/>
      <c r="M592" s="352"/>
      <c r="N592" s="353"/>
    </row>
    <row r="593" spans="2:14" s="349" customFormat="1" x14ac:dyDescent="0.2">
      <c r="B593" s="350"/>
      <c r="C593" s="351"/>
      <c r="D593" s="351"/>
      <c r="E593" s="351"/>
      <c r="F593" s="351"/>
      <c r="G593" s="351"/>
      <c r="H593" s="352"/>
      <c r="I593" s="352"/>
      <c r="J593" s="352"/>
      <c r="K593" s="352"/>
      <c r="L593" s="353"/>
      <c r="M593" s="352"/>
      <c r="N593" s="353"/>
    </row>
    <row r="594" spans="2:14" s="349" customFormat="1" x14ac:dyDescent="0.2">
      <c r="B594" s="350"/>
      <c r="C594" s="351"/>
      <c r="D594" s="351"/>
      <c r="E594" s="351"/>
      <c r="F594" s="351"/>
      <c r="G594" s="351"/>
      <c r="H594" s="352"/>
      <c r="I594" s="352"/>
      <c r="J594" s="352"/>
      <c r="K594" s="352"/>
      <c r="L594" s="353"/>
      <c r="M594" s="352"/>
      <c r="N594" s="353"/>
    </row>
    <row r="595" spans="2:14" s="349" customFormat="1" x14ac:dyDescent="0.2">
      <c r="B595" s="350"/>
      <c r="C595" s="351"/>
      <c r="D595" s="351"/>
      <c r="E595" s="351"/>
      <c r="F595" s="351"/>
      <c r="G595" s="351"/>
      <c r="H595" s="352"/>
      <c r="I595" s="352"/>
      <c r="J595" s="352"/>
      <c r="K595" s="352"/>
      <c r="L595" s="353"/>
      <c r="M595" s="352"/>
      <c r="N595" s="353"/>
    </row>
    <row r="596" spans="2:14" s="349" customFormat="1" x14ac:dyDescent="0.2">
      <c r="B596" s="350"/>
      <c r="C596" s="351"/>
      <c r="D596" s="351"/>
      <c r="E596" s="351"/>
      <c r="F596" s="351"/>
      <c r="G596" s="351"/>
      <c r="H596" s="352"/>
      <c r="I596" s="352"/>
      <c r="J596" s="352"/>
      <c r="K596" s="352"/>
      <c r="L596" s="353"/>
      <c r="M596" s="352"/>
      <c r="N596" s="353"/>
    </row>
    <row r="597" spans="2:14" s="349" customFormat="1" x14ac:dyDescent="0.2">
      <c r="B597" s="350"/>
      <c r="C597" s="351"/>
      <c r="D597" s="351"/>
      <c r="E597" s="351"/>
      <c r="F597" s="351"/>
      <c r="G597" s="351"/>
      <c r="H597" s="352"/>
      <c r="I597" s="352"/>
      <c r="J597" s="352"/>
      <c r="K597" s="352"/>
      <c r="L597" s="353"/>
      <c r="M597" s="352"/>
      <c r="N597" s="353"/>
    </row>
    <row r="598" spans="2:14" s="349" customFormat="1" x14ac:dyDescent="0.2">
      <c r="B598" s="350"/>
      <c r="C598" s="351"/>
      <c r="D598" s="351"/>
      <c r="E598" s="351"/>
      <c r="F598" s="351"/>
      <c r="G598" s="351"/>
      <c r="H598" s="352"/>
      <c r="I598" s="352"/>
      <c r="J598" s="352"/>
      <c r="K598" s="352"/>
      <c r="L598" s="353"/>
      <c r="M598" s="352"/>
      <c r="N598" s="353"/>
    </row>
    <row r="599" spans="2:14" s="349" customFormat="1" x14ac:dyDescent="0.2">
      <c r="B599" s="350"/>
      <c r="C599" s="351"/>
      <c r="D599" s="351"/>
      <c r="E599" s="351"/>
      <c r="F599" s="351"/>
      <c r="G599" s="351"/>
      <c r="H599" s="352"/>
      <c r="I599" s="352"/>
      <c r="J599" s="352"/>
      <c r="K599" s="352"/>
      <c r="L599" s="353"/>
      <c r="M599" s="352"/>
      <c r="N599" s="353"/>
    </row>
    <row r="600" spans="2:14" s="349" customFormat="1" x14ac:dyDescent="0.2">
      <c r="B600" s="350"/>
      <c r="C600" s="351"/>
      <c r="D600" s="351"/>
      <c r="E600" s="351"/>
      <c r="F600" s="351"/>
      <c r="G600" s="351"/>
      <c r="H600" s="352"/>
      <c r="I600" s="352"/>
      <c r="J600" s="352"/>
      <c r="K600" s="352"/>
      <c r="L600" s="353"/>
      <c r="M600" s="352"/>
      <c r="N600" s="353"/>
    </row>
    <row r="601" spans="2:14" s="349" customFormat="1" x14ac:dyDescent="0.2">
      <c r="B601" s="350"/>
      <c r="C601" s="351"/>
      <c r="D601" s="351"/>
      <c r="E601" s="351"/>
      <c r="F601" s="351"/>
      <c r="G601" s="351"/>
      <c r="H601" s="352"/>
      <c r="I601" s="352"/>
      <c r="J601" s="352"/>
      <c r="K601" s="352"/>
      <c r="L601" s="353"/>
      <c r="M601" s="352"/>
      <c r="N601" s="353"/>
    </row>
    <row r="602" spans="2:14" s="349" customFormat="1" x14ac:dyDescent="0.2">
      <c r="B602" s="350"/>
      <c r="C602" s="351"/>
      <c r="D602" s="351"/>
      <c r="E602" s="351"/>
      <c r="F602" s="351"/>
      <c r="G602" s="351"/>
      <c r="H602" s="352"/>
      <c r="I602" s="352"/>
      <c r="J602" s="352"/>
      <c r="K602" s="352"/>
      <c r="L602" s="353"/>
      <c r="M602" s="352"/>
      <c r="N602" s="353"/>
    </row>
    <row r="603" spans="2:14" s="349" customFormat="1" x14ac:dyDescent="0.2">
      <c r="B603" s="350"/>
      <c r="C603" s="351"/>
      <c r="D603" s="351"/>
      <c r="E603" s="351"/>
      <c r="F603" s="351"/>
      <c r="G603" s="351"/>
      <c r="H603" s="352"/>
      <c r="I603" s="352"/>
      <c r="J603" s="352"/>
      <c r="K603" s="352"/>
      <c r="L603" s="353"/>
      <c r="M603" s="352"/>
      <c r="N603" s="353"/>
    </row>
    <row r="604" spans="2:14" s="349" customFormat="1" x14ac:dyDescent="0.2">
      <c r="B604" s="350"/>
      <c r="C604" s="351"/>
      <c r="D604" s="351"/>
      <c r="E604" s="351"/>
      <c r="F604" s="351"/>
      <c r="G604" s="351"/>
      <c r="H604" s="352"/>
      <c r="I604" s="352"/>
      <c r="J604" s="352"/>
      <c r="K604" s="352"/>
      <c r="L604" s="353"/>
      <c r="M604" s="352"/>
      <c r="N604" s="353"/>
    </row>
    <row r="605" spans="2:14" s="349" customFormat="1" x14ac:dyDescent="0.2">
      <c r="B605" s="350"/>
      <c r="C605" s="351"/>
      <c r="D605" s="351"/>
      <c r="E605" s="351"/>
      <c r="F605" s="351"/>
      <c r="G605" s="351"/>
      <c r="H605" s="352"/>
      <c r="I605" s="352"/>
      <c r="J605" s="352"/>
      <c r="K605" s="352"/>
      <c r="L605" s="353"/>
      <c r="M605" s="352"/>
      <c r="N605" s="353"/>
    </row>
    <row r="606" spans="2:14" s="349" customFormat="1" x14ac:dyDescent="0.2">
      <c r="B606" s="350"/>
      <c r="C606" s="351"/>
      <c r="D606" s="351"/>
      <c r="E606" s="351"/>
      <c r="F606" s="351"/>
      <c r="G606" s="351"/>
      <c r="H606" s="352"/>
      <c r="I606" s="352"/>
      <c r="J606" s="352"/>
      <c r="K606" s="352"/>
      <c r="L606" s="353"/>
      <c r="M606" s="352"/>
      <c r="N606" s="353"/>
    </row>
    <row r="607" spans="2:14" s="349" customFormat="1" x14ac:dyDescent="0.2">
      <c r="B607" s="350"/>
      <c r="C607" s="351"/>
      <c r="D607" s="351"/>
      <c r="E607" s="351"/>
      <c r="F607" s="351"/>
      <c r="G607" s="351"/>
      <c r="H607" s="352"/>
      <c r="I607" s="352"/>
      <c r="J607" s="352"/>
      <c r="K607" s="352"/>
      <c r="L607" s="353"/>
      <c r="M607" s="352"/>
      <c r="N607" s="353"/>
    </row>
    <row r="608" spans="2:14" s="349" customFormat="1" x14ac:dyDescent="0.2">
      <c r="B608" s="350"/>
      <c r="C608" s="351"/>
      <c r="D608" s="351"/>
      <c r="E608" s="351"/>
      <c r="F608" s="351"/>
      <c r="G608" s="351"/>
      <c r="H608" s="352"/>
      <c r="I608" s="352"/>
      <c r="J608" s="352"/>
      <c r="K608" s="352"/>
      <c r="L608" s="353"/>
      <c r="M608" s="352"/>
      <c r="N608" s="353"/>
    </row>
    <row r="609" spans="2:14" s="349" customFormat="1" x14ac:dyDescent="0.2">
      <c r="B609" s="350"/>
      <c r="C609" s="351"/>
      <c r="D609" s="351"/>
      <c r="E609" s="351"/>
      <c r="F609" s="351"/>
      <c r="G609" s="351"/>
      <c r="H609" s="352"/>
      <c r="I609" s="352"/>
      <c r="J609" s="352"/>
      <c r="K609" s="352"/>
      <c r="L609" s="353"/>
      <c r="M609" s="352"/>
      <c r="N609" s="353"/>
    </row>
    <row r="610" spans="2:14" s="349" customFormat="1" x14ac:dyDescent="0.2">
      <c r="B610" s="350"/>
      <c r="C610" s="351"/>
      <c r="D610" s="351"/>
      <c r="E610" s="351"/>
      <c r="F610" s="351"/>
      <c r="G610" s="351"/>
      <c r="H610" s="352"/>
      <c r="I610" s="352"/>
      <c r="J610" s="352"/>
      <c r="K610" s="352"/>
      <c r="L610" s="353"/>
      <c r="M610" s="352"/>
      <c r="N610" s="353"/>
    </row>
    <row r="611" spans="2:14" s="349" customFormat="1" x14ac:dyDescent="0.2">
      <c r="B611" s="350"/>
      <c r="C611" s="351"/>
      <c r="D611" s="351"/>
      <c r="E611" s="351"/>
      <c r="F611" s="351"/>
      <c r="G611" s="351"/>
      <c r="H611" s="352"/>
      <c r="I611" s="352"/>
      <c r="J611" s="352"/>
      <c r="K611" s="352"/>
      <c r="L611" s="353"/>
      <c r="M611" s="352"/>
      <c r="N611" s="353"/>
    </row>
    <row r="612" spans="2:14" s="349" customFormat="1" x14ac:dyDescent="0.2">
      <c r="B612" s="350"/>
      <c r="C612" s="351"/>
      <c r="D612" s="351"/>
      <c r="E612" s="351"/>
      <c r="F612" s="351"/>
      <c r="G612" s="351"/>
      <c r="H612" s="352"/>
      <c r="I612" s="352"/>
      <c r="J612" s="352"/>
      <c r="K612" s="352"/>
      <c r="L612" s="353"/>
      <c r="M612" s="352"/>
      <c r="N612" s="353"/>
    </row>
    <row r="613" spans="2:14" s="349" customFormat="1" x14ac:dyDescent="0.2">
      <c r="B613" s="350"/>
      <c r="C613" s="351"/>
      <c r="D613" s="351"/>
      <c r="E613" s="351"/>
      <c r="F613" s="351"/>
      <c r="G613" s="351"/>
      <c r="H613" s="352"/>
      <c r="I613" s="352"/>
      <c r="J613" s="352"/>
      <c r="K613" s="352"/>
      <c r="L613" s="353"/>
      <c r="M613" s="352"/>
      <c r="N613" s="353"/>
    </row>
    <row r="614" spans="2:14" s="349" customFormat="1" x14ac:dyDescent="0.2">
      <c r="B614" s="350"/>
      <c r="C614" s="351"/>
      <c r="D614" s="351"/>
      <c r="E614" s="351"/>
      <c r="F614" s="351"/>
      <c r="G614" s="351"/>
      <c r="H614" s="352"/>
      <c r="I614" s="352"/>
      <c r="J614" s="352"/>
      <c r="K614" s="352"/>
      <c r="L614" s="353"/>
      <c r="M614" s="352"/>
      <c r="N614" s="353"/>
    </row>
    <row r="615" spans="2:14" s="349" customFormat="1" x14ac:dyDescent="0.2">
      <c r="B615" s="350"/>
      <c r="C615" s="351"/>
      <c r="D615" s="351"/>
      <c r="E615" s="351"/>
      <c r="F615" s="351"/>
      <c r="G615" s="351"/>
      <c r="H615" s="352"/>
      <c r="I615" s="352"/>
      <c r="J615" s="352"/>
      <c r="K615" s="352"/>
      <c r="L615" s="353"/>
      <c r="M615" s="352"/>
      <c r="N615" s="353"/>
    </row>
    <row r="616" spans="2:14" s="349" customFormat="1" x14ac:dyDescent="0.2">
      <c r="B616" s="350"/>
      <c r="C616" s="351"/>
      <c r="D616" s="351"/>
      <c r="E616" s="351"/>
      <c r="F616" s="351"/>
      <c r="G616" s="351"/>
      <c r="H616" s="352"/>
      <c r="I616" s="352"/>
      <c r="J616" s="352"/>
      <c r="K616" s="352"/>
      <c r="L616" s="353"/>
      <c r="M616" s="352"/>
      <c r="N616" s="353"/>
    </row>
    <row r="617" spans="2:14" s="349" customFormat="1" x14ac:dyDescent="0.2">
      <c r="B617" s="350"/>
      <c r="C617" s="351"/>
      <c r="D617" s="351"/>
      <c r="E617" s="351"/>
      <c r="F617" s="351"/>
      <c r="G617" s="351"/>
      <c r="H617" s="352"/>
      <c r="I617" s="352"/>
      <c r="J617" s="352"/>
      <c r="K617" s="352"/>
      <c r="L617" s="353"/>
      <c r="M617" s="352"/>
      <c r="N617" s="353"/>
    </row>
    <row r="618" spans="2:14" s="349" customFormat="1" x14ac:dyDescent="0.2">
      <c r="B618" s="350"/>
      <c r="C618" s="351"/>
      <c r="D618" s="351"/>
      <c r="E618" s="351"/>
      <c r="F618" s="351"/>
      <c r="G618" s="351"/>
      <c r="H618" s="352"/>
      <c r="I618" s="352"/>
      <c r="J618" s="352"/>
      <c r="K618" s="352"/>
      <c r="L618" s="353"/>
      <c r="M618" s="352"/>
      <c r="N618" s="353"/>
    </row>
    <row r="619" spans="2:14" s="349" customFormat="1" x14ac:dyDescent="0.2">
      <c r="B619" s="350"/>
      <c r="C619" s="351"/>
      <c r="D619" s="351"/>
      <c r="E619" s="351"/>
      <c r="F619" s="351"/>
      <c r="G619" s="351"/>
      <c r="H619" s="352"/>
      <c r="I619" s="352"/>
      <c r="J619" s="352"/>
      <c r="K619" s="352"/>
      <c r="L619" s="353"/>
      <c r="M619" s="352"/>
      <c r="N619" s="353"/>
    </row>
    <row r="620" spans="2:14" s="349" customFormat="1" x14ac:dyDescent="0.2">
      <c r="B620" s="350"/>
      <c r="C620" s="351"/>
      <c r="D620" s="351"/>
      <c r="E620" s="351"/>
      <c r="F620" s="351"/>
      <c r="G620" s="351"/>
      <c r="H620" s="352"/>
      <c r="I620" s="352"/>
      <c r="J620" s="352"/>
      <c r="K620" s="352"/>
      <c r="L620" s="353"/>
      <c r="M620" s="352"/>
      <c r="N620" s="353"/>
    </row>
    <row r="621" spans="2:14" s="349" customFormat="1" x14ac:dyDescent="0.2">
      <c r="B621" s="350"/>
      <c r="C621" s="351"/>
      <c r="D621" s="351"/>
      <c r="E621" s="351"/>
      <c r="F621" s="351"/>
      <c r="G621" s="351"/>
      <c r="H621" s="352"/>
      <c r="I621" s="352"/>
      <c r="J621" s="352"/>
      <c r="K621" s="352"/>
      <c r="L621" s="353"/>
      <c r="M621" s="352"/>
      <c r="N621" s="353"/>
    </row>
    <row r="622" spans="2:14" s="349" customFormat="1" x14ac:dyDescent="0.2">
      <c r="B622" s="350"/>
      <c r="C622" s="351"/>
      <c r="D622" s="351"/>
      <c r="E622" s="351"/>
      <c r="F622" s="351"/>
      <c r="G622" s="351"/>
      <c r="H622" s="352"/>
      <c r="I622" s="352"/>
      <c r="J622" s="352"/>
      <c r="K622" s="352"/>
      <c r="L622" s="353"/>
      <c r="M622" s="352"/>
      <c r="N622" s="353"/>
    </row>
    <row r="623" spans="2:14" s="349" customFormat="1" x14ac:dyDescent="0.2">
      <c r="B623" s="350"/>
      <c r="C623" s="351"/>
      <c r="D623" s="351"/>
      <c r="E623" s="351"/>
      <c r="F623" s="351"/>
      <c r="G623" s="351"/>
      <c r="H623" s="352"/>
      <c r="I623" s="352"/>
      <c r="J623" s="352"/>
      <c r="K623" s="352"/>
      <c r="L623" s="353"/>
      <c r="M623" s="352"/>
      <c r="N623" s="353"/>
    </row>
    <row r="624" spans="2:14" s="349" customFormat="1" x14ac:dyDescent="0.2">
      <c r="B624" s="350"/>
      <c r="C624" s="351"/>
      <c r="D624" s="351"/>
      <c r="E624" s="351"/>
      <c r="F624" s="351"/>
      <c r="G624" s="351"/>
      <c r="H624" s="352"/>
      <c r="I624" s="352"/>
      <c r="J624" s="352"/>
      <c r="K624" s="352"/>
      <c r="L624" s="353"/>
      <c r="M624" s="352"/>
      <c r="N624" s="353"/>
    </row>
    <row r="625" spans="2:14" s="349" customFormat="1" x14ac:dyDescent="0.2">
      <c r="B625" s="350"/>
      <c r="C625" s="351"/>
      <c r="D625" s="351"/>
      <c r="E625" s="351"/>
      <c r="F625" s="351"/>
      <c r="G625" s="351"/>
      <c r="H625" s="352"/>
      <c r="I625" s="352"/>
      <c r="J625" s="352"/>
      <c r="K625" s="352"/>
      <c r="L625" s="353"/>
      <c r="M625" s="352"/>
      <c r="N625" s="353"/>
    </row>
    <row r="626" spans="2:14" s="349" customFormat="1" x14ac:dyDescent="0.2">
      <c r="B626" s="350"/>
      <c r="C626" s="351"/>
      <c r="D626" s="351"/>
      <c r="E626" s="351"/>
      <c r="F626" s="351"/>
      <c r="G626" s="351"/>
      <c r="H626" s="352"/>
      <c r="I626" s="352"/>
      <c r="J626" s="352"/>
      <c r="K626" s="352"/>
      <c r="L626" s="353"/>
      <c r="M626" s="352"/>
      <c r="N626" s="353"/>
    </row>
    <row r="627" spans="2:14" s="349" customFormat="1" x14ac:dyDescent="0.2">
      <c r="B627" s="350"/>
      <c r="C627" s="351"/>
      <c r="D627" s="351"/>
      <c r="E627" s="351"/>
      <c r="F627" s="351"/>
      <c r="G627" s="351"/>
      <c r="H627" s="352"/>
      <c r="I627" s="352"/>
      <c r="J627" s="352"/>
      <c r="K627" s="352"/>
      <c r="L627" s="353"/>
      <c r="M627" s="352"/>
      <c r="N627" s="353"/>
    </row>
    <row r="628" spans="2:14" s="349" customFormat="1" x14ac:dyDescent="0.2">
      <c r="B628" s="350"/>
      <c r="C628" s="351"/>
      <c r="D628" s="351"/>
      <c r="E628" s="351"/>
      <c r="F628" s="351"/>
      <c r="G628" s="351"/>
      <c r="H628" s="352"/>
      <c r="I628" s="352"/>
      <c r="J628" s="352"/>
      <c r="K628" s="352"/>
      <c r="L628" s="353"/>
      <c r="M628" s="352"/>
      <c r="N628" s="353"/>
    </row>
    <row r="629" spans="2:14" s="349" customFormat="1" x14ac:dyDescent="0.2">
      <c r="B629" s="350"/>
      <c r="C629" s="351"/>
      <c r="D629" s="351"/>
      <c r="E629" s="351"/>
      <c r="F629" s="351"/>
      <c r="G629" s="351"/>
      <c r="H629" s="352"/>
      <c r="I629" s="352"/>
      <c r="J629" s="352"/>
      <c r="K629" s="352"/>
      <c r="L629" s="353"/>
      <c r="M629" s="352"/>
      <c r="N629" s="353"/>
    </row>
    <row r="630" spans="2:14" s="349" customFormat="1" x14ac:dyDescent="0.2">
      <c r="B630" s="350"/>
      <c r="C630" s="351"/>
      <c r="D630" s="351"/>
      <c r="E630" s="351"/>
      <c r="F630" s="351"/>
      <c r="G630" s="351"/>
      <c r="H630" s="352"/>
      <c r="I630" s="352"/>
      <c r="J630" s="352"/>
      <c r="K630" s="352"/>
      <c r="L630" s="353"/>
      <c r="M630" s="352"/>
      <c r="N630" s="353"/>
    </row>
    <row r="631" spans="2:14" s="349" customFormat="1" x14ac:dyDescent="0.2">
      <c r="B631" s="350"/>
      <c r="C631" s="351"/>
      <c r="D631" s="351"/>
      <c r="E631" s="351"/>
      <c r="F631" s="351"/>
      <c r="G631" s="351"/>
      <c r="H631" s="352"/>
      <c r="I631" s="352"/>
      <c r="J631" s="352"/>
      <c r="K631" s="352"/>
      <c r="L631" s="353"/>
      <c r="M631" s="352"/>
      <c r="N631" s="353"/>
    </row>
    <row r="632" spans="2:14" s="349" customFormat="1" x14ac:dyDescent="0.2">
      <c r="B632" s="350"/>
      <c r="C632" s="351"/>
      <c r="D632" s="351"/>
      <c r="E632" s="351"/>
      <c r="F632" s="351"/>
      <c r="G632" s="351"/>
      <c r="H632" s="352"/>
      <c r="I632" s="352"/>
      <c r="J632" s="352"/>
      <c r="K632" s="352"/>
      <c r="L632" s="353"/>
      <c r="M632" s="352"/>
      <c r="N632" s="353"/>
    </row>
    <row r="633" spans="2:14" s="349" customFormat="1" x14ac:dyDescent="0.2">
      <c r="B633" s="350"/>
      <c r="C633" s="351"/>
      <c r="D633" s="351"/>
      <c r="E633" s="351"/>
      <c r="F633" s="351"/>
      <c r="G633" s="351"/>
      <c r="H633" s="352"/>
      <c r="I633" s="352"/>
      <c r="J633" s="352"/>
      <c r="K633" s="352"/>
      <c r="L633" s="353"/>
      <c r="M633" s="352"/>
      <c r="N633" s="353"/>
    </row>
    <row r="634" spans="2:14" s="349" customFormat="1" x14ac:dyDescent="0.2">
      <c r="B634" s="350"/>
      <c r="C634" s="351"/>
      <c r="D634" s="351"/>
      <c r="E634" s="351"/>
      <c r="F634" s="351"/>
      <c r="G634" s="351"/>
      <c r="H634" s="352"/>
      <c r="I634" s="352"/>
      <c r="J634" s="352"/>
      <c r="K634" s="352"/>
      <c r="L634" s="353"/>
      <c r="M634" s="352"/>
      <c r="N634" s="353"/>
    </row>
    <row r="635" spans="2:14" s="349" customFormat="1" x14ac:dyDescent="0.2">
      <c r="B635" s="350"/>
      <c r="C635" s="351"/>
      <c r="D635" s="351"/>
      <c r="E635" s="351"/>
      <c r="F635" s="351"/>
      <c r="G635" s="351"/>
      <c r="H635" s="352"/>
      <c r="I635" s="352"/>
      <c r="J635" s="352"/>
      <c r="K635" s="352"/>
      <c r="L635" s="353"/>
      <c r="M635" s="352"/>
      <c r="N635" s="353"/>
    </row>
    <row r="636" spans="2:14" s="349" customFormat="1" x14ac:dyDescent="0.2">
      <c r="B636" s="350"/>
      <c r="C636" s="351"/>
      <c r="D636" s="351"/>
      <c r="E636" s="351"/>
      <c r="F636" s="351"/>
      <c r="G636" s="351"/>
      <c r="H636" s="352"/>
      <c r="I636" s="352"/>
      <c r="J636" s="352"/>
      <c r="K636" s="352"/>
      <c r="L636" s="353"/>
      <c r="M636" s="352"/>
      <c r="N636" s="353"/>
    </row>
    <row r="637" spans="2:14" s="349" customFormat="1" x14ac:dyDescent="0.2">
      <c r="B637" s="350"/>
      <c r="C637" s="351"/>
      <c r="D637" s="351"/>
      <c r="E637" s="351"/>
      <c r="F637" s="351"/>
      <c r="G637" s="351"/>
      <c r="H637" s="352"/>
      <c r="I637" s="352"/>
      <c r="J637" s="352"/>
      <c r="K637" s="352"/>
      <c r="L637" s="353"/>
      <c r="M637" s="352"/>
      <c r="N637" s="353"/>
    </row>
    <row r="638" spans="2:14" s="349" customFormat="1" x14ac:dyDescent="0.2">
      <c r="B638" s="350"/>
      <c r="C638" s="351"/>
      <c r="D638" s="351"/>
      <c r="E638" s="351"/>
      <c r="F638" s="351"/>
      <c r="G638" s="351"/>
      <c r="H638" s="352"/>
      <c r="I638" s="352"/>
      <c r="J638" s="352"/>
      <c r="K638" s="352"/>
      <c r="L638" s="353"/>
      <c r="M638" s="352"/>
      <c r="N638" s="353"/>
    </row>
    <row r="639" spans="2:14" s="349" customFormat="1" x14ac:dyDescent="0.2">
      <c r="B639" s="350"/>
      <c r="C639" s="351"/>
      <c r="D639" s="351"/>
      <c r="E639" s="351"/>
      <c r="F639" s="351"/>
      <c r="G639" s="351"/>
      <c r="H639" s="352"/>
      <c r="I639" s="352"/>
      <c r="J639" s="352"/>
      <c r="K639" s="352"/>
      <c r="L639" s="353"/>
      <c r="M639" s="352"/>
      <c r="N639" s="353"/>
    </row>
    <row r="640" spans="2:14" s="349" customFormat="1" x14ac:dyDescent="0.2">
      <c r="B640" s="350"/>
      <c r="C640" s="351"/>
      <c r="D640" s="351"/>
      <c r="E640" s="351"/>
      <c r="F640" s="351"/>
      <c r="G640" s="351"/>
      <c r="H640" s="352"/>
      <c r="I640" s="352"/>
      <c r="J640" s="352"/>
      <c r="K640" s="352"/>
      <c r="L640" s="353"/>
      <c r="M640" s="352"/>
      <c r="N640" s="353"/>
    </row>
    <row r="641" spans="2:14" s="349" customFormat="1" x14ac:dyDescent="0.2">
      <c r="B641" s="350"/>
      <c r="C641" s="351"/>
      <c r="D641" s="351"/>
      <c r="E641" s="351"/>
      <c r="F641" s="351"/>
      <c r="G641" s="351"/>
      <c r="H641" s="352"/>
      <c r="I641" s="352"/>
      <c r="J641" s="352"/>
      <c r="K641" s="352"/>
      <c r="L641" s="353"/>
      <c r="M641" s="352"/>
      <c r="N641" s="353"/>
    </row>
    <row r="642" spans="2:14" s="349" customFormat="1" x14ac:dyDescent="0.2">
      <c r="B642" s="350"/>
      <c r="C642" s="351"/>
      <c r="D642" s="351"/>
      <c r="E642" s="351"/>
      <c r="F642" s="351"/>
      <c r="G642" s="351"/>
      <c r="H642" s="352"/>
      <c r="I642" s="352"/>
      <c r="J642" s="352"/>
      <c r="K642" s="352"/>
      <c r="L642" s="353"/>
      <c r="M642" s="352"/>
      <c r="N642" s="353"/>
    </row>
    <row r="643" spans="2:14" s="349" customFormat="1" x14ac:dyDescent="0.2">
      <c r="B643" s="350"/>
      <c r="C643" s="351"/>
      <c r="D643" s="351"/>
      <c r="E643" s="351"/>
      <c r="F643" s="351"/>
      <c r="G643" s="351"/>
      <c r="H643" s="352"/>
      <c r="I643" s="352"/>
      <c r="J643" s="352"/>
      <c r="K643" s="352"/>
      <c r="L643" s="353"/>
      <c r="M643" s="352"/>
      <c r="N643" s="353"/>
    </row>
    <row r="644" spans="2:14" s="349" customFormat="1" x14ac:dyDescent="0.2">
      <c r="B644" s="350"/>
      <c r="C644" s="351"/>
      <c r="D644" s="351"/>
      <c r="E644" s="351"/>
      <c r="F644" s="351"/>
      <c r="G644" s="351"/>
      <c r="H644" s="352"/>
      <c r="I644" s="352"/>
      <c r="J644" s="352"/>
      <c r="K644" s="352"/>
      <c r="L644" s="353"/>
      <c r="M644" s="352"/>
      <c r="N644" s="353"/>
    </row>
    <row r="645" spans="2:14" s="349" customFormat="1" x14ac:dyDescent="0.2">
      <c r="B645" s="350"/>
      <c r="C645" s="351"/>
      <c r="D645" s="351"/>
      <c r="E645" s="351"/>
      <c r="F645" s="351"/>
      <c r="G645" s="351"/>
      <c r="H645" s="352"/>
      <c r="I645" s="352"/>
      <c r="J645" s="352"/>
      <c r="K645" s="352"/>
      <c r="L645" s="353"/>
      <c r="M645" s="352"/>
      <c r="N645" s="353"/>
    </row>
    <row r="646" spans="2:14" s="349" customFormat="1" x14ac:dyDescent="0.2">
      <c r="B646" s="350"/>
      <c r="C646" s="351"/>
      <c r="D646" s="351"/>
      <c r="E646" s="351"/>
      <c r="F646" s="351"/>
      <c r="G646" s="351"/>
      <c r="H646" s="352"/>
      <c r="I646" s="352"/>
      <c r="J646" s="352"/>
      <c r="K646" s="352"/>
      <c r="L646" s="353"/>
      <c r="M646" s="352"/>
      <c r="N646" s="353"/>
    </row>
    <row r="647" spans="2:14" s="349" customFormat="1" x14ac:dyDescent="0.2">
      <c r="B647" s="350"/>
      <c r="C647" s="351"/>
      <c r="D647" s="351"/>
      <c r="E647" s="351"/>
      <c r="F647" s="351"/>
      <c r="G647" s="351"/>
      <c r="H647" s="352"/>
      <c r="I647" s="352"/>
      <c r="J647" s="352"/>
      <c r="K647" s="352"/>
      <c r="L647" s="353"/>
      <c r="M647" s="352"/>
      <c r="N647" s="353"/>
    </row>
    <row r="648" spans="2:14" s="349" customFormat="1" x14ac:dyDescent="0.2">
      <c r="B648" s="350"/>
      <c r="C648" s="351"/>
      <c r="D648" s="351"/>
      <c r="E648" s="351"/>
      <c r="F648" s="351"/>
      <c r="G648" s="351"/>
      <c r="H648" s="352"/>
      <c r="I648" s="352"/>
      <c r="J648" s="352"/>
      <c r="K648" s="352"/>
      <c r="L648" s="353"/>
      <c r="M648" s="352"/>
      <c r="N648" s="353"/>
    </row>
    <row r="649" spans="2:14" s="349" customFormat="1" x14ac:dyDescent="0.2">
      <c r="B649" s="350"/>
      <c r="C649" s="351"/>
      <c r="D649" s="351"/>
      <c r="E649" s="351"/>
      <c r="F649" s="351"/>
      <c r="G649" s="351"/>
      <c r="H649" s="352"/>
      <c r="I649" s="352"/>
      <c r="J649" s="352"/>
      <c r="K649" s="352"/>
      <c r="L649" s="353"/>
      <c r="M649" s="352"/>
      <c r="N649" s="353"/>
    </row>
    <row r="650" spans="2:14" s="349" customFormat="1" x14ac:dyDescent="0.2">
      <c r="B650" s="350"/>
      <c r="C650" s="351"/>
      <c r="D650" s="351"/>
      <c r="E650" s="351"/>
      <c r="F650" s="351"/>
      <c r="G650" s="351"/>
      <c r="H650" s="352"/>
      <c r="I650" s="352"/>
      <c r="J650" s="352"/>
      <c r="K650" s="352"/>
      <c r="L650" s="353"/>
      <c r="M650" s="352"/>
      <c r="N650" s="353"/>
    </row>
    <row r="651" spans="2:14" s="349" customFormat="1" x14ac:dyDescent="0.2">
      <c r="B651" s="350"/>
      <c r="C651" s="351"/>
      <c r="D651" s="351"/>
      <c r="E651" s="351"/>
      <c r="F651" s="351"/>
      <c r="G651" s="351"/>
      <c r="H651" s="352"/>
      <c r="I651" s="352"/>
      <c r="J651" s="352"/>
      <c r="K651" s="352"/>
      <c r="L651" s="353"/>
      <c r="M651" s="352"/>
      <c r="N651" s="353"/>
    </row>
    <row r="652" spans="2:14" s="349" customFormat="1" x14ac:dyDescent="0.2">
      <c r="B652" s="350"/>
      <c r="C652" s="351"/>
      <c r="D652" s="351"/>
      <c r="E652" s="351"/>
      <c r="F652" s="351"/>
      <c r="G652" s="351"/>
      <c r="H652" s="352"/>
      <c r="I652" s="352"/>
      <c r="J652" s="352"/>
      <c r="K652" s="352"/>
      <c r="L652" s="353"/>
      <c r="M652" s="352"/>
      <c r="N652" s="353"/>
    </row>
    <row r="653" spans="2:14" s="349" customFormat="1" x14ac:dyDescent="0.2">
      <c r="B653" s="350"/>
      <c r="C653" s="351"/>
      <c r="D653" s="351"/>
      <c r="E653" s="351"/>
      <c r="F653" s="351"/>
      <c r="G653" s="351"/>
      <c r="H653" s="352"/>
      <c r="I653" s="352"/>
      <c r="J653" s="352"/>
      <c r="K653" s="352"/>
      <c r="L653" s="353"/>
      <c r="M653" s="352"/>
      <c r="N653" s="353"/>
    </row>
    <row r="654" spans="2:14" s="349" customFormat="1" x14ac:dyDescent="0.2">
      <c r="B654" s="350"/>
      <c r="C654" s="351"/>
      <c r="D654" s="351"/>
      <c r="E654" s="351"/>
      <c r="F654" s="351"/>
      <c r="G654" s="351"/>
      <c r="H654" s="352"/>
      <c r="I654" s="352"/>
      <c r="J654" s="352"/>
      <c r="K654" s="352"/>
      <c r="L654" s="353"/>
      <c r="M654" s="352"/>
      <c r="N654" s="353"/>
    </row>
    <row r="655" spans="2:14" s="349" customFormat="1" x14ac:dyDescent="0.2">
      <c r="B655" s="350"/>
      <c r="C655" s="351"/>
      <c r="D655" s="351"/>
      <c r="E655" s="351"/>
      <c r="F655" s="351"/>
      <c r="G655" s="351"/>
      <c r="H655" s="352"/>
      <c r="I655" s="352"/>
      <c r="J655" s="352"/>
      <c r="K655" s="352"/>
      <c r="L655" s="353"/>
      <c r="M655" s="352"/>
      <c r="N655" s="353"/>
    </row>
    <row r="656" spans="2:14" s="349" customFormat="1" x14ac:dyDescent="0.2">
      <c r="B656" s="350"/>
      <c r="C656" s="351"/>
      <c r="D656" s="351"/>
      <c r="E656" s="351"/>
      <c r="F656" s="351"/>
      <c r="G656" s="351"/>
      <c r="H656" s="352"/>
      <c r="I656" s="352"/>
      <c r="J656" s="352"/>
      <c r="K656" s="352"/>
      <c r="L656" s="353"/>
      <c r="M656" s="352"/>
      <c r="N656" s="353"/>
    </row>
    <row r="657" spans="2:14" s="349" customFormat="1" x14ac:dyDescent="0.2">
      <c r="B657" s="350"/>
      <c r="C657" s="351"/>
      <c r="D657" s="351"/>
      <c r="E657" s="351"/>
      <c r="F657" s="351"/>
      <c r="G657" s="351"/>
      <c r="H657" s="352"/>
      <c r="I657" s="352"/>
      <c r="J657" s="352"/>
      <c r="K657" s="352"/>
      <c r="L657" s="353"/>
      <c r="M657" s="352"/>
      <c r="N657" s="353"/>
    </row>
    <row r="658" spans="2:14" s="349" customFormat="1" x14ac:dyDescent="0.2">
      <c r="B658" s="350"/>
      <c r="C658" s="351"/>
      <c r="D658" s="351"/>
      <c r="E658" s="351"/>
      <c r="F658" s="351"/>
      <c r="G658" s="351"/>
      <c r="H658" s="352"/>
      <c r="I658" s="352"/>
      <c r="J658" s="352"/>
      <c r="K658" s="352"/>
      <c r="L658" s="353"/>
      <c r="M658" s="352"/>
      <c r="N658" s="353"/>
    </row>
    <row r="659" spans="2:14" s="349" customFormat="1" x14ac:dyDescent="0.2">
      <c r="B659" s="350"/>
      <c r="C659" s="351"/>
      <c r="D659" s="351"/>
      <c r="E659" s="351"/>
      <c r="F659" s="351"/>
      <c r="G659" s="351"/>
      <c r="H659" s="352"/>
      <c r="I659" s="352"/>
      <c r="J659" s="352"/>
      <c r="K659" s="352"/>
      <c r="L659" s="353"/>
      <c r="M659" s="352"/>
      <c r="N659" s="353"/>
    </row>
    <row r="660" spans="2:14" s="349" customFormat="1" x14ac:dyDescent="0.2">
      <c r="B660" s="350"/>
      <c r="C660" s="351"/>
      <c r="D660" s="351"/>
      <c r="E660" s="351"/>
      <c r="F660" s="351"/>
      <c r="G660" s="351"/>
      <c r="H660" s="352"/>
      <c r="I660" s="352"/>
      <c r="J660" s="352"/>
      <c r="K660" s="352"/>
      <c r="L660" s="353"/>
      <c r="M660" s="352"/>
      <c r="N660" s="353"/>
    </row>
    <row r="661" spans="2:14" s="349" customFormat="1" x14ac:dyDescent="0.2">
      <c r="B661" s="350"/>
      <c r="C661" s="351"/>
      <c r="D661" s="351"/>
      <c r="E661" s="351"/>
      <c r="F661" s="351"/>
      <c r="G661" s="351"/>
      <c r="H661" s="352"/>
      <c r="I661" s="352"/>
      <c r="J661" s="352"/>
      <c r="K661" s="352"/>
      <c r="L661" s="353"/>
      <c r="M661" s="352"/>
      <c r="N661" s="353"/>
    </row>
    <row r="662" spans="2:14" s="349" customFormat="1" x14ac:dyDescent="0.2">
      <c r="B662" s="350"/>
      <c r="C662" s="351"/>
      <c r="D662" s="351"/>
      <c r="E662" s="351"/>
      <c r="F662" s="351"/>
      <c r="G662" s="351"/>
      <c r="H662" s="352"/>
      <c r="I662" s="352"/>
      <c r="J662" s="352"/>
      <c r="K662" s="352"/>
      <c r="L662" s="353"/>
      <c r="M662" s="352"/>
      <c r="N662" s="353"/>
    </row>
    <row r="663" spans="2:14" s="349" customFormat="1" x14ac:dyDescent="0.2">
      <c r="B663" s="350"/>
      <c r="C663" s="351"/>
      <c r="D663" s="351"/>
      <c r="E663" s="351"/>
      <c r="F663" s="351"/>
      <c r="G663" s="351"/>
      <c r="H663" s="352"/>
      <c r="I663" s="352"/>
      <c r="J663" s="352"/>
      <c r="K663" s="352"/>
      <c r="L663" s="353"/>
      <c r="M663" s="352"/>
      <c r="N663" s="353"/>
    </row>
    <row r="664" spans="2:14" s="349" customFormat="1" x14ac:dyDescent="0.2">
      <c r="B664" s="350"/>
      <c r="C664" s="351"/>
      <c r="D664" s="351"/>
      <c r="E664" s="351"/>
      <c r="F664" s="351"/>
      <c r="G664" s="351"/>
      <c r="H664" s="352"/>
      <c r="I664" s="352"/>
      <c r="J664" s="352"/>
      <c r="K664" s="352"/>
      <c r="L664" s="353"/>
      <c r="M664" s="352"/>
      <c r="N664" s="353"/>
    </row>
    <row r="665" spans="2:14" s="349" customFormat="1" x14ac:dyDescent="0.2">
      <c r="B665" s="350"/>
      <c r="C665" s="351"/>
      <c r="D665" s="351"/>
      <c r="E665" s="351"/>
      <c r="F665" s="351"/>
      <c r="G665" s="351"/>
      <c r="H665" s="352"/>
      <c r="I665" s="352"/>
      <c r="J665" s="352"/>
      <c r="K665" s="352"/>
      <c r="L665" s="353"/>
      <c r="M665" s="352"/>
      <c r="N665" s="353"/>
    </row>
    <row r="666" spans="2:14" s="349" customFormat="1" x14ac:dyDescent="0.2">
      <c r="B666" s="350"/>
      <c r="C666" s="351"/>
      <c r="D666" s="351"/>
      <c r="E666" s="351"/>
      <c r="F666" s="351"/>
      <c r="G666" s="351"/>
      <c r="H666" s="352"/>
      <c r="I666" s="352"/>
      <c r="J666" s="352"/>
      <c r="K666" s="352"/>
      <c r="L666" s="353"/>
      <c r="M666" s="352"/>
      <c r="N666" s="353"/>
    </row>
    <row r="667" spans="2:14" s="349" customFormat="1" x14ac:dyDescent="0.2">
      <c r="B667" s="350"/>
      <c r="C667" s="351"/>
      <c r="D667" s="351"/>
      <c r="E667" s="351"/>
      <c r="F667" s="351"/>
      <c r="G667" s="351"/>
      <c r="H667" s="352"/>
      <c r="I667" s="352"/>
      <c r="J667" s="352"/>
      <c r="K667" s="352"/>
      <c r="L667" s="353"/>
      <c r="M667" s="352"/>
      <c r="N667" s="353"/>
    </row>
    <row r="668" spans="2:14" s="349" customFormat="1" x14ac:dyDescent="0.2">
      <c r="B668" s="350"/>
      <c r="C668" s="351"/>
      <c r="D668" s="351"/>
      <c r="E668" s="351"/>
      <c r="F668" s="351"/>
      <c r="G668" s="351"/>
      <c r="H668" s="352"/>
      <c r="I668" s="352"/>
      <c r="J668" s="352"/>
      <c r="K668" s="352"/>
      <c r="L668" s="353"/>
      <c r="M668" s="352"/>
      <c r="N668" s="353"/>
    </row>
    <row r="669" spans="2:14" s="349" customFormat="1" x14ac:dyDescent="0.2">
      <c r="B669" s="350"/>
      <c r="C669" s="351"/>
      <c r="D669" s="351"/>
      <c r="E669" s="351"/>
      <c r="F669" s="351"/>
      <c r="G669" s="351"/>
      <c r="H669" s="352"/>
      <c r="I669" s="352"/>
      <c r="J669" s="352"/>
      <c r="K669" s="352"/>
      <c r="L669" s="353"/>
      <c r="M669" s="352"/>
      <c r="N669" s="353"/>
    </row>
    <row r="670" spans="2:14" s="349" customFormat="1" x14ac:dyDescent="0.2">
      <c r="B670" s="350"/>
      <c r="C670" s="351"/>
      <c r="D670" s="351"/>
      <c r="E670" s="351"/>
      <c r="F670" s="351"/>
      <c r="G670" s="351"/>
      <c r="H670" s="352"/>
      <c r="I670" s="352"/>
      <c r="J670" s="352"/>
      <c r="K670" s="352"/>
      <c r="L670" s="353"/>
      <c r="M670" s="352"/>
      <c r="N670" s="353"/>
    </row>
    <row r="671" spans="2:14" s="349" customFormat="1" x14ac:dyDescent="0.2">
      <c r="B671" s="350"/>
      <c r="C671" s="351"/>
      <c r="D671" s="351"/>
      <c r="E671" s="351"/>
      <c r="F671" s="351"/>
      <c r="G671" s="351"/>
      <c r="H671" s="352"/>
      <c r="I671" s="352"/>
      <c r="J671" s="352"/>
      <c r="K671" s="352"/>
      <c r="L671" s="353"/>
      <c r="M671" s="352"/>
      <c r="N671" s="353"/>
    </row>
    <row r="672" spans="2:14" s="349" customFormat="1" x14ac:dyDescent="0.2">
      <c r="B672" s="350"/>
      <c r="C672" s="351"/>
      <c r="D672" s="351"/>
      <c r="E672" s="351"/>
      <c r="F672" s="351"/>
      <c r="G672" s="351"/>
      <c r="H672" s="352"/>
      <c r="I672" s="352"/>
      <c r="J672" s="352"/>
      <c r="K672" s="352"/>
      <c r="L672" s="353"/>
      <c r="M672" s="352"/>
      <c r="N672" s="353"/>
    </row>
    <row r="673" spans="2:14" s="349" customFormat="1" x14ac:dyDescent="0.2">
      <c r="B673" s="350"/>
      <c r="C673" s="351"/>
      <c r="D673" s="351"/>
      <c r="E673" s="351"/>
      <c r="F673" s="351"/>
      <c r="G673" s="351"/>
      <c r="H673" s="352"/>
      <c r="I673" s="352"/>
      <c r="J673" s="352"/>
      <c r="K673" s="352"/>
      <c r="L673" s="353"/>
      <c r="M673" s="352"/>
      <c r="N673" s="353"/>
    </row>
    <row r="674" spans="2:14" s="349" customFormat="1" x14ac:dyDescent="0.2">
      <c r="B674" s="350"/>
      <c r="C674" s="351"/>
      <c r="D674" s="351"/>
      <c r="E674" s="351"/>
      <c r="F674" s="351"/>
      <c r="G674" s="351"/>
      <c r="H674" s="352"/>
      <c r="I674" s="352"/>
      <c r="J674" s="352"/>
      <c r="K674" s="352"/>
      <c r="L674" s="353"/>
      <c r="M674" s="352"/>
      <c r="N674" s="353"/>
    </row>
    <row r="675" spans="2:14" s="349" customFormat="1" x14ac:dyDescent="0.2">
      <c r="B675" s="350"/>
      <c r="C675" s="351"/>
      <c r="D675" s="351"/>
      <c r="E675" s="351"/>
      <c r="F675" s="351"/>
      <c r="G675" s="351"/>
      <c r="H675" s="352"/>
      <c r="I675" s="352"/>
      <c r="J675" s="352"/>
      <c r="K675" s="352"/>
      <c r="L675" s="353"/>
      <c r="M675" s="352"/>
      <c r="N675" s="353"/>
    </row>
    <row r="676" spans="2:14" s="349" customFormat="1" x14ac:dyDescent="0.2">
      <c r="B676" s="350"/>
      <c r="C676" s="351"/>
      <c r="D676" s="351"/>
      <c r="E676" s="351"/>
      <c r="F676" s="351"/>
      <c r="G676" s="351"/>
      <c r="H676" s="352"/>
      <c r="I676" s="352"/>
      <c r="J676" s="352"/>
      <c r="K676" s="352"/>
      <c r="L676" s="353"/>
      <c r="M676" s="352"/>
      <c r="N676" s="353"/>
    </row>
    <row r="677" spans="2:14" s="349" customFormat="1" x14ac:dyDescent="0.2">
      <c r="B677" s="350"/>
      <c r="C677" s="351"/>
      <c r="D677" s="351"/>
      <c r="E677" s="351"/>
      <c r="F677" s="351"/>
      <c r="G677" s="351"/>
      <c r="H677" s="352"/>
      <c r="I677" s="352"/>
      <c r="J677" s="352"/>
      <c r="K677" s="352"/>
      <c r="L677" s="353"/>
      <c r="M677" s="352"/>
      <c r="N677" s="353"/>
    </row>
    <row r="678" spans="2:14" s="349" customFormat="1" x14ac:dyDescent="0.2">
      <c r="B678" s="350"/>
      <c r="C678" s="351"/>
      <c r="D678" s="351"/>
      <c r="E678" s="351"/>
      <c r="F678" s="351"/>
      <c r="G678" s="351"/>
      <c r="H678" s="352"/>
      <c r="I678" s="352"/>
      <c r="J678" s="352"/>
      <c r="K678" s="352"/>
      <c r="L678" s="353"/>
      <c r="M678" s="352"/>
      <c r="N678" s="353"/>
    </row>
    <row r="679" spans="2:14" s="349" customFormat="1" x14ac:dyDescent="0.2">
      <c r="B679" s="350"/>
      <c r="C679" s="351"/>
      <c r="D679" s="351"/>
      <c r="E679" s="351"/>
      <c r="F679" s="351"/>
      <c r="G679" s="351"/>
      <c r="H679" s="352"/>
      <c r="I679" s="352"/>
      <c r="J679" s="352"/>
      <c r="K679" s="352"/>
      <c r="L679" s="353"/>
      <c r="M679" s="352"/>
      <c r="N679" s="353"/>
    </row>
    <row r="680" spans="2:14" s="349" customFormat="1" x14ac:dyDescent="0.2">
      <c r="B680" s="350"/>
      <c r="C680" s="351"/>
      <c r="D680" s="351"/>
      <c r="E680" s="351"/>
      <c r="F680" s="351"/>
      <c r="G680" s="351"/>
      <c r="H680" s="352"/>
      <c r="I680" s="352"/>
      <c r="J680" s="352"/>
      <c r="K680" s="352"/>
      <c r="L680" s="353"/>
      <c r="M680" s="352"/>
      <c r="N680" s="353"/>
    </row>
    <row r="681" spans="2:14" s="349" customFormat="1" x14ac:dyDescent="0.2">
      <c r="B681" s="350"/>
      <c r="C681" s="351"/>
      <c r="D681" s="351"/>
      <c r="E681" s="351"/>
      <c r="F681" s="351"/>
      <c r="G681" s="351"/>
      <c r="H681" s="352"/>
      <c r="I681" s="352"/>
      <c r="J681" s="352"/>
      <c r="K681" s="352"/>
      <c r="L681" s="353"/>
      <c r="M681" s="352"/>
      <c r="N681" s="353"/>
    </row>
    <row r="682" spans="2:14" s="349" customFormat="1" x14ac:dyDescent="0.2">
      <c r="B682" s="350"/>
      <c r="C682" s="351"/>
      <c r="D682" s="351"/>
      <c r="E682" s="351"/>
      <c r="F682" s="351"/>
      <c r="G682" s="351"/>
      <c r="H682" s="352"/>
      <c r="I682" s="352"/>
      <c r="J682" s="352"/>
      <c r="K682" s="352"/>
      <c r="L682" s="353"/>
      <c r="M682" s="352"/>
      <c r="N682" s="353"/>
    </row>
    <row r="683" spans="2:14" s="349" customFormat="1" x14ac:dyDescent="0.2">
      <c r="B683" s="350"/>
      <c r="C683" s="351"/>
      <c r="D683" s="351"/>
      <c r="E683" s="351"/>
      <c r="F683" s="351"/>
      <c r="G683" s="351"/>
      <c r="H683" s="352"/>
      <c r="I683" s="352"/>
      <c r="J683" s="352"/>
      <c r="K683" s="352"/>
      <c r="L683" s="353"/>
      <c r="M683" s="352"/>
      <c r="N683" s="353"/>
    </row>
    <row r="684" spans="2:14" s="349" customFormat="1" x14ac:dyDescent="0.2">
      <c r="B684" s="350"/>
      <c r="C684" s="351"/>
      <c r="D684" s="351"/>
      <c r="E684" s="351"/>
      <c r="F684" s="351"/>
      <c r="G684" s="351"/>
      <c r="H684" s="352"/>
      <c r="I684" s="352"/>
      <c r="J684" s="352"/>
      <c r="K684" s="352"/>
      <c r="L684" s="353"/>
      <c r="M684" s="352"/>
      <c r="N684" s="353"/>
    </row>
    <row r="685" spans="2:14" s="349" customFormat="1" x14ac:dyDescent="0.2">
      <c r="B685" s="350"/>
      <c r="C685" s="351"/>
      <c r="D685" s="351"/>
      <c r="E685" s="351"/>
      <c r="F685" s="351"/>
      <c r="G685" s="351"/>
      <c r="H685" s="352"/>
      <c r="I685" s="352"/>
      <c r="J685" s="352"/>
      <c r="K685" s="352"/>
      <c r="L685" s="353"/>
      <c r="M685" s="352"/>
      <c r="N685" s="353"/>
    </row>
    <row r="686" spans="2:14" s="349" customFormat="1" x14ac:dyDescent="0.2">
      <c r="B686" s="350"/>
      <c r="C686" s="351"/>
      <c r="D686" s="351"/>
      <c r="E686" s="351"/>
      <c r="F686" s="351"/>
      <c r="G686" s="351"/>
      <c r="H686" s="352"/>
      <c r="I686" s="352"/>
      <c r="J686" s="352"/>
      <c r="K686" s="352"/>
      <c r="L686" s="353"/>
      <c r="M686" s="352"/>
      <c r="N686" s="353"/>
    </row>
    <row r="687" spans="2:14" s="349" customFormat="1" x14ac:dyDescent="0.2">
      <c r="B687" s="350"/>
      <c r="C687" s="351"/>
      <c r="D687" s="351"/>
      <c r="E687" s="351"/>
      <c r="F687" s="351"/>
      <c r="G687" s="351"/>
      <c r="H687" s="352"/>
      <c r="I687" s="352"/>
      <c r="J687" s="352"/>
      <c r="K687" s="352"/>
      <c r="L687" s="353"/>
      <c r="M687" s="352"/>
      <c r="N687" s="353"/>
    </row>
    <row r="688" spans="2:14" s="349" customFormat="1" x14ac:dyDescent="0.2">
      <c r="B688" s="350"/>
      <c r="C688" s="351"/>
      <c r="D688" s="351"/>
      <c r="E688" s="351"/>
      <c r="F688" s="351"/>
      <c r="G688" s="351"/>
      <c r="H688" s="352"/>
      <c r="I688" s="352"/>
      <c r="J688" s="352"/>
      <c r="K688" s="352"/>
      <c r="L688" s="353"/>
      <c r="M688" s="352"/>
      <c r="N688" s="353"/>
    </row>
    <row r="689" spans="2:14" s="349" customFormat="1" x14ac:dyDescent="0.2">
      <c r="B689" s="350"/>
      <c r="C689" s="351"/>
      <c r="D689" s="351"/>
      <c r="E689" s="351"/>
      <c r="F689" s="351"/>
      <c r="G689" s="351"/>
      <c r="H689" s="352"/>
      <c r="I689" s="352"/>
      <c r="J689" s="352"/>
      <c r="K689" s="352"/>
      <c r="L689" s="353"/>
      <c r="M689" s="352"/>
      <c r="N689" s="353"/>
    </row>
    <row r="690" spans="2:14" s="349" customFormat="1" x14ac:dyDescent="0.2">
      <c r="B690" s="350"/>
      <c r="C690" s="351"/>
      <c r="D690" s="351"/>
      <c r="E690" s="351"/>
      <c r="F690" s="351"/>
      <c r="G690" s="351"/>
      <c r="H690" s="352"/>
      <c r="I690" s="352"/>
      <c r="J690" s="352"/>
      <c r="K690" s="352"/>
      <c r="L690" s="353"/>
      <c r="M690" s="352"/>
      <c r="N690" s="353"/>
    </row>
    <row r="691" spans="2:14" s="349" customFormat="1" x14ac:dyDescent="0.2">
      <c r="B691" s="350"/>
      <c r="C691" s="351"/>
      <c r="D691" s="351"/>
      <c r="E691" s="351"/>
      <c r="F691" s="351"/>
      <c r="G691" s="351"/>
      <c r="H691" s="352"/>
      <c r="I691" s="352"/>
      <c r="J691" s="352"/>
      <c r="K691" s="352"/>
      <c r="L691" s="353"/>
      <c r="M691" s="352"/>
      <c r="N691" s="353"/>
    </row>
    <row r="692" spans="2:14" s="349" customFormat="1" x14ac:dyDescent="0.2">
      <c r="B692" s="350"/>
      <c r="C692" s="351"/>
      <c r="D692" s="351"/>
      <c r="E692" s="351"/>
      <c r="F692" s="351"/>
      <c r="G692" s="351"/>
      <c r="H692" s="352"/>
      <c r="I692" s="352"/>
      <c r="J692" s="352"/>
      <c r="K692" s="352"/>
      <c r="L692" s="353"/>
      <c r="M692" s="352"/>
      <c r="N692" s="353"/>
    </row>
    <row r="693" spans="2:14" s="349" customFormat="1" x14ac:dyDescent="0.2">
      <c r="B693" s="350"/>
      <c r="C693" s="351"/>
      <c r="D693" s="351"/>
      <c r="E693" s="351"/>
      <c r="F693" s="351"/>
      <c r="G693" s="351"/>
      <c r="H693" s="352"/>
      <c r="I693" s="352"/>
      <c r="J693" s="352"/>
      <c r="K693" s="352"/>
      <c r="L693" s="353"/>
      <c r="M693" s="352"/>
      <c r="N693" s="353"/>
    </row>
    <row r="694" spans="2:14" s="349" customFormat="1" x14ac:dyDescent="0.2">
      <c r="B694" s="350"/>
      <c r="C694" s="351"/>
      <c r="D694" s="351"/>
      <c r="E694" s="351"/>
      <c r="F694" s="351"/>
      <c r="G694" s="351"/>
      <c r="H694" s="352"/>
      <c r="I694" s="352"/>
      <c r="J694" s="352"/>
      <c r="K694" s="352"/>
      <c r="L694" s="353"/>
      <c r="M694" s="352"/>
      <c r="N694" s="353"/>
    </row>
    <row r="695" spans="2:14" s="349" customFormat="1" x14ac:dyDescent="0.2">
      <c r="B695" s="350"/>
      <c r="C695" s="351"/>
      <c r="D695" s="351"/>
      <c r="E695" s="351"/>
      <c r="F695" s="351"/>
      <c r="G695" s="351"/>
      <c r="H695" s="352"/>
      <c r="I695" s="352"/>
      <c r="J695" s="352"/>
      <c r="K695" s="352"/>
      <c r="L695" s="353"/>
      <c r="M695" s="352"/>
      <c r="N695" s="353"/>
    </row>
    <row r="696" spans="2:14" s="349" customFormat="1" x14ac:dyDescent="0.2">
      <c r="B696" s="350"/>
      <c r="C696" s="351"/>
      <c r="D696" s="351"/>
      <c r="E696" s="351"/>
      <c r="F696" s="351"/>
      <c r="G696" s="351"/>
      <c r="H696" s="352"/>
      <c r="I696" s="352"/>
      <c r="J696" s="352"/>
      <c r="K696" s="352"/>
      <c r="L696" s="353"/>
      <c r="M696" s="352"/>
      <c r="N696" s="353"/>
    </row>
    <row r="697" spans="2:14" s="349" customFormat="1" x14ac:dyDescent="0.2">
      <c r="B697" s="350"/>
      <c r="C697" s="351"/>
      <c r="D697" s="351"/>
      <c r="E697" s="351"/>
      <c r="F697" s="351"/>
      <c r="G697" s="351"/>
      <c r="H697" s="352"/>
      <c r="I697" s="352"/>
      <c r="J697" s="352"/>
      <c r="K697" s="352"/>
      <c r="L697" s="353"/>
      <c r="M697" s="352"/>
      <c r="N697" s="353"/>
    </row>
    <row r="698" spans="2:14" s="349" customFormat="1" x14ac:dyDescent="0.2">
      <c r="B698" s="350"/>
      <c r="C698" s="351"/>
      <c r="D698" s="351"/>
      <c r="E698" s="351"/>
      <c r="F698" s="351"/>
      <c r="G698" s="351"/>
      <c r="H698" s="352"/>
      <c r="I698" s="352"/>
      <c r="J698" s="352"/>
      <c r="K698" s="352"/>
      <c r="L698" s="353"/>
      <c r="M698" s="352"/>
      <c r="N698" s="353"/>
    </row>
    <row r="699" spans="2:14" s="349" customFormat="1" x14ac:dyDescent="0.2">
      <c r="B699" s="350"/>
      <c r="C699" s="351"/>
      <c r="D699" s="351"/>
      <c r="E699" s="351"/>
      <c r="F699" s="351"/>
      <c r="G699" s="351"/>
      <c r="H699" s="352"/>
      <c r="I699" s="352"/>
      <c r="J699" s="352"/>
      <c r="K699" s="352"/>
      <c r="L699" s="353"/>
      <c r="M699" s="352"/>
      <c r="N699" s="353"/>
    </row>
    <row r="700" spans="2:14" s="349" customFormat="1" x14ac:dyDescent="0.2">
      <c r="B700" s="350"/>
      <c r="C700" s="351"/>
      <c r="D700" s="351"/>
      <c r="E700" s="351"/>
      <c r="F700" s="351"/>
      <c r="G700" s="351"/>
      <c r="H700" s="352"/>
      <c r="I700" s="352"/>
      <c r="J700" s="352"/>
      <c r="K700" s="352"/>
      <c r="L700" s="353"/>
      <c r="M700" s="352"/>
      <c r="N700" s="353"/>
    </row>
    <row r="701" spans="2:14" s="349" customFormat="1" x14ac:dyDescent="0.2">
      <c r="B701" s="350"/>
      <c r="C701" s="351"/>
      <c r="D701" s="351"/>
      <c r="E701" s="351"/>
      <c r="F701" s="351"/>
      <c r="G701" s="351"/>
      <c r="H701" s="352"/>
      <c r="I701" s="352"/>
      <c r="J701" s="352"/>
      <c r="K701" s="352"/>
      <c r="L701" s="353"/>
      <c r="M701" s="352"/>
      <c r="N701" s="353"/>
    </row>
    <row r="702" spans="2:14" s="349" customFormat="1" x14ac:dyDescent="0.2">
      <c r="B702" s="350"/>
      <c r="C702" s="351"/>
      <c r="D702" s="351"/>
      <c r="E702" s="351"/>
      <c r="F702" s="351"/>
      <c r="G702" s="351"/>
      <c r="H702" s="352"/>
      <c r="I702" s="352"/>
      <c r="J702" s="352"/>
      <c r="K702" s="352"/>
      <c r="L702" s="353"/>
      <c r="M702" s="352"/>
      <c r="N702" s="353"/>
    </row>
    <row r="703" spans="2:14" s="349" customFormat="1" x14ac:dyDescent="0.2">
      <c r="B703" s="350"/>
      <c r="C703" s="351"/>
      <c r="D703" s="351"/>
      <c r="E703" s="351"/>
      <c r="F703" s="351"/>
      <c r="G703" s="351"/>
      <c r="H703" s="352"/>
      <c r="I703" s="352"/>
      <c r="J703" s="352"/>
      <c r="K703" s="352"/>
      <c r="L703" s="353"/>
      <c r="M703" s="352"/>
      <c r="N703" s="353"/>
    </row>
    <row r="704" spans="2:14" s="349" customFormat="1" x14ac:dyDescent="0.2">
      <c r="B704" s="350"/>
      <c r="C704" s="351"/>
      <c r="D704" s="351"/>
      <c r="E704" s="351"/>
      <c r="F704" s="351"/>
      <c r="G704" s="351"/>
      <c r="H704" s="352"/>
      <c r="I704" s="352"/>
      <c r="J704" s="352"/>
      <c r="K704" s="352"/>
      <c r="L704" s="353"/>
      <c r="M704" s="352"/>
      <c r="N704" s="353"/>
    </row>
    <row r="705" spans="2:14" s="349" customFormat="1" x14ac:dyDescent="0.2">
      <c r="B705" s="350"/>
      <c r="C705" s="351"/>
      <c r="D705" s="351"/>
      <c r="E705" s="351"/>
      <c r="F705" s="351"/>
      <c r="G705" s="351"/>
      <c r="H705" s="352"/>
      <c r="I705" s="352"/>
      <c r="J705" s="352"/>
      <c r="K705" s="352"/>
      <c r="L705" s="353"/>
      <c r="M705" s="352"/>
      <c r="N705" s="353"/>
    </row>
    <row r="706" spans="2:14" s="349" customFormat="1" x14ac:dyDescent="0.2">
      <c r="B706" s="350"/>
      <c r="C706" s="351"/>
      <c r="D706" s="351"/>
      <c r="E706" s="351"/>
      <c r="F706" s="351"/>
      <c r="G706" s="351"/>
      <c r="H706" s="352"/>
      <c r="I706" s="352"/>
      <c r="J706" s="352"/>
      <c r="K706" s="352"/>
      <c r="L706" s="353"/>
      <c r="M706" s="352"/>
      <c r="N706" s="353"/>
    </row>
    <row r="707" spans="2:14" s="349" customFormat="1" x14ac:dyDescent="0.2">
      <c r="B707" s="350"/>
      <c r="C707" s="351"/>
      <c r="D707" s="351"/>
      <c r="E707" s="351"/>
      <c r="F707" s="351"/>
      <c r="G707" s="351"/>
      <c r="H707" s="352"/>
      <c r="I707" s="352"/>
      <c r="J707" s="352"/>
      <c r="K707" s="352"/>
      <c r="L707" s="353"/>
      <c r="M707" s="352"/>
      <c r="N707" s="353"/>
    </row>
    <row r="708" spans="2:14" s="349" customFormat="1" x14ac:dyDescent="0.2">
      <c r="B708" s="350"/>
      <c r="C708" s="351"/>
      <c r="D708" s="351"/>
      <c r="E708" s="351"/>
      <c r="F708" s="351"/>
      <c r="G708" s="351"/>
      <c r="H708" s="352"/>
      <c r="I708" s="352"/>
      <c r="J708" s="352"/>
      <c r="K708" s="352"/>
      <c r="L708" s="353"/>
      <c r="M708" s="352"/>
      <c r="N708" s="353"/>
    </row>
    <row r="709" spans="2:14" s="349" customFormat="1" x14ac:dyDescent="0.2">
      <c r="B709" s="350"/>
      <c r="C709" s="351"/>
      <c r="D709" s="351"/>
      <c r="E709" s="351"/>
      <c r="F709" s="351"/>
      <c r="G709" s="351"/>
      <c r="H709" s="352"/>
      <c r="I709" s="352"/>
      <c r="J709" s="352"/>
      <c r="K709" s="352"/>
      <c r="L709" s="353"/>
      <c r="M709" s="352"/>
      <c r="N709" s="353"/>
    </row>
    <row r="710" spans="2:14" s="349" customFormat="1" x14ac:dyDescent="0.2">
      <c r="B710" s="350"/>
      <c r="C710" s="351"/>
      <c r="D710" s="351"/>
      <c r="E710" s="351"/>
      <c r="F710" s="351"/>
      <c r="G710" s="351"/>
      <c r="H710" s="352"/>
      <c r="I710" s="352"/>
      <c r="J710" s="352"/>
      <c r="K710" s="352"/>
      <c r="L710" s="353"/>
      <c r="M710" s="352"/>
      <c r="N710" s="353"/>
    </row>
    <row r="711" spans="2:14" s="349" customFormat="1" x14ac:dyDescent="0.2">
      <c r="B711" s="350"/>
      <c r="C711" s="351"/>
      <c r="D711" s="351"/>
      <c r="E711" s="351"/>
      <c r="F711" s="351"/>
      <c r="G711" s="351"/>
      <c r="H711" s="352"/>
      <c r="I711" s="352"/>
      <c r="J711" s="352"/>
      <c r="K711" s="352"/>
      <c r="L711" s="353"/>
      <c r="M711" s="352"/>
      <c r="N711" s="353"/>
    </row>
    <row r="712" spans="2:14" s="349" customFormat="1" x14ac:dyDescent="0.2">
      <c r="B712" s="350"/>
      <c r="C712" s="351"/>
      <c r="D712" s="351"/>
      <c r="E712" s="351"/>
      <c r="F712" s="351"/>
      <c r="G712" s="351"/>
      <c r="H712" s="352"/>
      <c r="I712" s="352"/>
      <c r="J712" s="352"/>
      <c r="K712" s="352"/>
      <c r="L712" s="353"/>
      <c r="M712" s="352"/>
      <c r="N712" s="353"/>
    </row>
    <row r="713" spans="2:14" s="349" customFormat="1" x14ac:dyDescent="0.2">
      <c r="B713" s="350"/>
      <c r="C713" s="351"/>
      <c r="D713" s="351"/>
      <c r="E713" s="351"/>
      <c r="F713" s="351"/>
      <c r="G713" s="351"/>
      <c r="H713" s="352"/>
      <c r="I713" s="352"/>
      <c r="J713" s="352"/>
      <c r="K713" s="352"/>
      <c r="L713" s="353"/>
      <c r="M713" s="352"/>
      <c r="N713" s="353"/>
    </row>
    <row r="714" spans="2:14" s="349" customFormat="1" x14ac:dyDescent="0.2">
      <c r="B714" s="350"/>
      <c r="C714" s="351"/>
      <c r="D714" s="351"/>
      <c r="E714" s="351"/>
      <c r="F714" s="351"/>
      <c r="G714" s="351"/>
      <c r="H714" s="352"/>
      <c r="I714" s="352"/>
      <c r="J714" s="352"/>
      <c r="K714" s="352"/>
      <c r="L714" s="353"/>
      <c r="M714" s="352"/>
      <c r="N714" s="353"/>
    </row>
    <row r="715" spans="2:14" s="349" customFormat="1" x14ac:dyDescent="0.2">
      <c r="B715" s="350"/>
      <c r="C715" s="351"/>
      <c r="D715" s="351"/>
      <c r="E715" s="351"/>
      <c r="F715" s="351"/>
      <c r="G715" s="351"/>
      <c r="H715" s="352"/>
      <c r="I715" s="352"/>
      <c r="J715" s="352"/>
      <c r="K715" s="352"/>
      <c r="L715" s="353"/>
      <c r="M715" s="352"/>
      <c r="N715" s="353"/>
    </row>
    <row r="716" spans="2:14" s="349" customFormat="1" x14ac:dyDescent="0.2">
      <c r="B716" s="350"/>
      <c r="C716" s="351"/>
      <c r="D716" s="351"/>
      <c r="E716" s="351"/>
      <c r="F716" s="351"/>
      <c r="G716" s="351"/>
      <c r="H716" s="352"/>
      <c r="I716" s="352"/>
      <c r="J716" s="352"/>
      <c r="K716" s="352"/>
      <c r="L716" s="353"/>
      <c r="M716" s="352"/>
      <c r="N716" s="353"/>
    </row>
    <row r="717" spans="2:14" s="349" customFormat="1" x14ac:dyDescent="0.2">
      <c r="B717" s="350"/>
      <c r="C717" s="351"/>
      <c r="D717" s="351"/>
      <c r="E717" s="351"/>
      <c r="F717" s="351"/>
      <c r="G717" s="351"/>
      <c r="H717" s="352"/>
      <c r="I717" s="352"/>
      <c r="J717" s="352"/>
      <c r="K717" s="352"/>
      <c r="L717" s="353"/>
      <c r="M717" s="352"/>
      <c r="N717" s="353"/>
    </row>
    <row r="718" spans="2:14" s="349" customFormat="1" x14ac:dyDescent="0.2">
      <c r="B718" s="350"/>
      <c r="C718" s="351"/>
      <c r="D718" s="351"/>
      <c r="E718" s="351"/>
      <c r="F718" s="351"/>
      <c r="G718" s="351"/>
      <c r="H718" s="352"/>
      <c r="I718" s="352"/>
      <c r="J718" s="352"/>
      <c r="K718" s="352"/>
      <c r="L718" s="353"/>
      <c r="M718" s="352"/>
      <c r="N718" s="353"/>
    </row>
    <row r="719" spans="2:14" s="349" customFormat="1" x14ac:dyDescent="0.2">
      <c r="B719" s="350"/>
      <c r="C719" s="351"/>
      <c r="D719" s="351"/>
      <c r="E719" s="351"/>
      <c r="F719" s="351"/>
      <c r="G719" s="351"/>
      <c r="H719" s="352"/>
      <c r="I719" s="352"/>
      <c r="J719" s="352"/>
      <c r="K719" s="352"/>
      <c r="L719" s="353"/>
      <c r="M719" s="352"/>
      <c r="N719" s="353"/>
    </row>
    <row r="720" spans="2:14" s="349" customFormat="1" x14ac:dyDescent="0.2">
      <c r="B720" s="350"/>
      <c r="C720" s="351"/>
      <c r="D720" s="351"/>
      <c r="E720" s="351"/>
      <c r="F720" s="351"/>
      <c r="G720" s="351"/>
      <c r="H720" s="352"/>
      <c r="I720" s="352"/>
      <c r="J720" s="352"/>
      <c r="K720" s="352"/>
      <c r="L720" s="353"/>
      <c r="M720" s="352"/>
      <c r="N720" s="353"/>
    </row>
    <row r="721" spans="2:14" s="349" customFormat="1" x14ac:dyDescent="0.2">
      <c r="B721" s="350"/>
      <c r="C721" s="351"/>
      <c r="D721" s="351"/>
      <c r="E721" s="351"/>
      <c r="F721" s="351"/>
      <c r="G721" s="351"/>
      <c r="H721" s="352"/>
      <c r="I721" s="352"/>
      <c r="J721" s="352"/>
      <c r="K721" s="352"/>
      <c r="L721" s="353"/>
      <c r="M721" s="352"/>
      <c r="N721" s="353"/>
    </row>
    <row r="722" spans="2:14" s="349" customFormat="1" x14ac:dyDescent="0.2">
      <c r="B722" s="350"/>
      <c r="C722" s="351"/>
      <c r="D722" s="351"/>
      <c r="E722" s="351"/>
      <c r="F722" s="351"/>
      <c r="G722" s="351"/>
      <c r="H722" s="352"/>
      <c r="I722" s="352"/>
      <c r="J722" s="352"/>
      <c r="K722" s="352"/>
      <c r="L722" s="353"/>
      <c r="M722" s="352"/>
      <c r="N722" s="353"/>
    </row>
    <row r="723" spans="2:14" s="349" customFormat="1" x14ac:dyDescent="0.2">
      <c r="B723" s="350"/>
      <c r="C723" s="351"/>
      <c r="D723" s="351"/>
      <c r="E723" s="351"/>
      <c r="F723" s="351"/>
      <c r="G723" s="351"/>
      <c r="H723" s="352"/>
      <c r="I723" s="352"/>
      <c r="J723" s="352"/>
      <c r="K723" s="352"/>
      <c r="L723" s="353"/>
      <c r="M723" s="352"/>
      <c r="N723" s="353"/>
    </row>
    <row r="724" spans="2:14" s="349" customFormat="1" x14ac:dyDescent="0.2">
      <c r="B724" s="350"/>
      <c r="C724" s="351"/>
      <c r="D724" s="351"/>
      <c r="E724" s="351"/>
      <c r="F724" s="351"/>
      <c r="G724" s="351"/>
      <c r="H724" s="352"/>
      <c r="I724" s="352"/>
      <c r="J724" s="352"/>
      <c r="K724" s="352"/>
      <c r="L724" s="353"/>
      <c r="M724" s="352"/>
      <c r="N724" s="353"/>
    </row>
    <row r="725" spans="2:14" s="349" customFormat="1" x14ac:dyDescent="0.2">
      <c r="B725" s="350"/>
      <c r="C725" s="351"/>
      <c r="D725" s="351"/>
      <c r="E725" s="351"/>
      <c r="F725" s="351"/>
      <c r="G725" s="351"/>
      <c r="H725" s="352"/>
      <c r="I725" s="352"/>
      <c r="J725" s="352"/>
      <c r="K725" s="352"/>
      <c r="L725" s="353"/>
      <c r="M725" s="352"/>
      <c r="N725" s="353"/>
    </row>
    <row r="726" spans="2:14" s="349" customFormat="1" x14ac:dyDescent="0.2">
      <c r="B726" s="350"/>
      <c r="C726" s="351"/>
      <c r="D726" s="351"/>
      <c r="E726" s="351"/>
      <c r="F726" s="351"/>
      <c r="G726" s="351"/>
      <c r="H726" s="352"/>
      <c r="I726" s="352"/>
      <c r="J726" s="352"/>
      <c r="K726" s="352"/>
      <c r="L726" s="353"/>
      <c r="M726" s="352"/>
      <c r="N726" s="353"/>
    </row>
    <row r="727" spans="2:14" s="349" customFormat="1" x14ac:dyDescent="0.2">
      <c r="B727" s="350"/>
      <c r="C727" s="351"/>
      <c r="D727" s="351"/>
      <c r="E727" s="351"/>
      <c r="F727" s="351"/>
      <c r="G727" s="351"/>
      <c r="H727" s="352"/>
      <c r="I727" s="352"/>
      <c r="J727" s="352"/>
      <c r="K727" s="352"/>
      <c r="L727" s="353"/>
      <c r="M727" s="352"/>
      <c r="N727" s="353"/>
    </row>
    <row r="728" spans="2:14" s="349" customFormat="1" x14ac:dyDescent="0.2">
      <c r="B728" s="350"/>
      <c r="C728" s="351"/>
      <c r="D728" s="351"/>
      <c r="E728" s="351"/>
      <c r="F728" s="351"/>
      <c r="G728" s="351"/>
      <c r="H728" s="352"/>
      <c r="I728" s="352"/>
      <c r="J728" s="352"/>
      <c r="K728" s="352"/>
      <c r="L728" s="353"/>
      <c r="M728" s="352"/>
      <c r="N728" s="353"/>
    </row>
    <row r="729" spans="2:14" s="349" customFormat="1" x14ac:dyDescent="0.2">
      <c r="B729" s="350"/>
      <c r="C729" s="351"/>
      <c r="D729" s="351"/>
      <c r="E729" s="351"/>
      <c r="F729" s="351"/>
      <c r="G729" s="351"/>
      <c r="H729" s="352"/>
      <c r="I729" s="352"/>
      <c r="J729" s="352"/>
      <c r="K729" s="352"/>
      <c r="L729" s="353"/>
      <c r="M729" s="352"/>
      <c r="N729" s="353"/>
    </row>
    <row r="730" spans="2:14" s="349" customFormat="1" x14ac:dyDescent="0.2">
      <c r="B730" s="350"/>
      <c r="C730" s="351"/>
      <c r="D730" s="351"/>
      <c r="E730" s="351"/>
      <c r="F730" s="351"/>
      <c r="G730" s="351"/>
      <c r="H730" s="352"/>
      <c r="I730" s="352"/>
      <c r="J730" s="352"/>
      <c r="K730" s="352"/>
      <c r="L730" s="353"/>
      <c r="M730" s="352"/>
      <c r="N730" s="353"/>
    </row>
    <row r="731" spans="2:14" s="349" customFormat="1" x14ac:dyDescent="0.2">
      <c r="B731" s="350"/>
      <c r="C731" s="351"/>
      <c r="D731" s="351"/>
      <c r="E731" s="351"/>
      <c r="F731" s="351"/>
      <c r="G731" s="351"/>
      <c r="H731" s="352"/>
      <c r="I731" s="352"/>
      <c r="J731" s="352"/>
      <c r="K731" s="352"/>
      <c r="L731" s="353"/>
      <c r="M731" s="352"/>
      <c r="N731" s="353"/>
    </row>
    <row r="732" spans="2:14" s="349" customFormat="1" x14ac:dyDescent="0.2">
      <c r="B732" s="350"/>
      <c r="C732" s="351"/>
      <c r="D732" s="351"/>
      <c r="E732" s="351"/>
      <c r="F732" s="351"/>
      <c r="G732" s="351"/>
      <c r="H732" s="352"/>
      <c r="I732" s="352"/>
      <c r="J732" s="352"/>
      <c r="K732" s="352"/>
      <c r="L732" s="353"/>
      <c r="M732" s="352"/>
      <c r="N732" s="353"/>
    </row>
    <row r="733" spans="2:14" s="349" customFormat="1" x14ac:dyDescent="0.2">
      <c r="B733" s="350"/>
      <c r="C733" s="351"/>
      <c r="D733" s="351"/>
      <c r="E733" s="351"/>
      <c r="F733" s="351"/>
      <c r="G733" s="351"/>
      <c r="H733" s="352"/>
      <c r="I733" s="352"/>
      <c r="J733" s="352"/>
      <c r="K733" s="352"/>
      <c r="L733" s="353"/>
      <c r="M733" s="352"/>
      <c r="N733" s="353"/>
    </row>
    <row r="734" spans="2:14" s="349" customFormat="1" x14ac:dyDescent="0.2">
      <c r="B734" s="350"/>
      <c r="C734" s="351"/>
      <c r="D734" s="351"/>
      <c r="E734" s="351"/>
      <c r="F734" s="351"/>
      <c r="G734" s="351"/>
      <c r="H734" s="352"/>
      <c r="I734" s="352"/>
      <c r="J734" s="352"/>
      <c r="K734" s="352"/>
      <c r="L734" s="353"/>
      <c r="M734" s="352"/>
      <c r="N734" s="353"/>
    </row>
    <row r="735" spans="2:14" s="349" customFormat="1" x14ac:dyDescent="0.2">
      <c r="B735" s="350"/>
      <c r="C735" s="351"/>
      <c r="D735" s="351"/>
      <c r="E735" s="351"/>
      <c r="F735" s="351"/>
      <c r="G735" s="351"/>
      <c r="H735" s="352"/>
      <c r="I735" s="352"/>
      <c r="J735" s="352"/>
      <c r="K735" s="352"/>
      <c r="L735" s="353"/>
      <c r="M735" s="352"/>
      <c r="N735" s="353"/>
    </row>
    <row r="736" spans="2:14" s="349" customFormat="1" x14ac:dyDescent="0.2">
      <c r="B736" s="350"/>
      <c r="C736" s="351"/>
      <c r="D736" s="351"/>
      <c r="E736" s="351"/>
      <c r="F736" s="351"/>
      <c r="G736" s="351"/>
      <c r="H736" s="352"/>
      <c r="I736" s="352"/>
      <c r="J736" s="352"/>
      <c r="K736" s="352"/>
      <c r="L736" s="353"/>
      <c r="M736" s="352"/>
      <c r="N736" s="353"/>
    </row>
    <row r="737" spans="2:14" s="349" customFormat="1" x14ac:dyDescent="0.2">
      <c r="B737" s="350"/>
      <c r="C737" s="351"/>
      <c r="D737" s="351"/>
      <c r="E737" s="351"/>
      <c r="F737" s="351"/>
      <c r="G737" s="351"/>
      <c r="H737" s="352"/>
      <c r="I737" s="352"/>
      <c r="J737" s="352"/>
      <c r="K737" s="352"/>
      <c r="L737" s="353"/>
      <c r="M737" s="352"/>
      <c r="N737" s="353"/>
    </row>
    <row r="738" spans="2:14" s="349" customFormat="1" x14ac:dyDescent="0.2">
      <c r="B738" s="350"/>
      <c r="C738" s="351"/>
      <c r="D738" s="351"/>
      <c r="E738" s="351"/>
      <c r="F738" s="351"/>
      <c r="G738" s="351"/>
      <c r="H738" s="352"/>
      <c r="I738" s="352"/>
      <c r="J738" s="352"/>
      <c r="K738" s="352"/>
      <c r="L738" s="353"/>
      <c r="M738" s="352"/>
      <c r="N738" s="353"/>
    </row>
    <row r="739" spans="2:14" s="349" customFormat="1" x14ac:dyDescent="0.2">
      <c r="B739" s="350"/>
      <c r="C739" s="351"/>
      <c r="D739" s="351"/>
      <c r="E739" s="351"/>
      <c r="F739" s="351"/>
      <c r="G739" s="351"/>
      <c r="H739" s="352"/>
      <c r="I739" s="352"/>
      <c r="J739" s="352"/>
      <c r="K739" s="352"/>
      <c r="L739" s="353"/>
      <c r="M739" s="352"/>
      <c r="N739" s="353"/>
    </row>
    <row r="740" spans="2:14" s="349" customFormat="1" x14ac:dyDescent="0.2">
      <c r="B740" s="350"/>
      <c r="C740" s="351"/>
      <c r="D740" s="351"/>
      <c r="E740" s="351"/>
      <c r="F740" s="351"/>
      <c r="G740" s="351"/>
      <c r="H740" s="352"/>
      <c r="I740" s="352"/>
      <c r="J740" s="352"/>
      <c r="K740" s="352"/>
      <c r="L740" s="353"/>
      <c r="M740" s="352"/>
      <c r="N740" s="353"/>
    </row>
    <row r="741" spans="2:14" s="349" customFormat="1" x14ac:dyDescent="0.2">
      <c r="B741" s="350"/>
      <c r="C741" s="351"/>
      <c r="D741" s="351"/>
      <c r="E741" s="351"/>
      <c r="F741" s="351"/>
      <c r="G741" s="351"/>
      <c r="H741" s="352"/>
      <c r="I741" s="352"/>
      <c r="J741" s="352"/>
      <c r="K741" s="352"/>
      <c r="L741" s="353"/>
      <c r="M741" s="352"/>
      <c r="N741" s="353"/>
    </row>
    <row r="742" spans="2:14" s="349" customFormat="1" x14ac:dyDescent="0.2">
      <c r="B742" s="350"/>
      <c r="C742" s="351"/>
      <c r="D742" s="351"/>
      <c r="E742" s="351"/>
      <c r="F742" s="351"/>
      <c r="G742" s="351"/>
      <c r="H742" s="352"/>
      <c r="I742" s="352"/>
      <c r="J742" s="352"/>
      <c r="K742" s="352"/>
      <c r="L742" s="353"/>
      <c r="M742" s="352"/>
      <c r="N742" s="353"/>
    </row>
    <row r="743" spans="2:14" s="349" customFormat="1" x14ac:dyDescent="0.2">
      <c r="B743" s="350"/>
      <c r="C743" s="351"/>
      <c r="D743" s="351"/>
      <c r="E743" s="351"/>
      <c r="F743" s="351"/>
      <c r="G743" s="351"/>
      <c r="H743" s="352"/>
      <c r="I743" s="352"/>
      <c r="J743" s="352"/>
      <c r="K743" s="352"/>
      <c r="L743" s="353"/>
      <c r="M743" s="352"/>
      <c r="N743" s="353"/>
    </row>
    <row r="744" spans="2:14" s="349" customFormat="1" x14ac:dyDescent="0.2">
      <c r="B744" s="350"/>
      <c r="C744" s="351"/>
      <c r="D744" s="351"/>
      <c r="E744" s="351"/>
      <c r="F744" s="351"/>
      <c r="G744" s="351"/>
      <c r="H744" s="352"/>
      <c r="I744" s="352"/>
      <c r="J744" s="352"/>
      <c r="K744" s="352"/>
      <c r="L744" s="353"/>
      <c r="M744" s="352"/>
      <c r="N744" s="353"/>
    </row>
    <row r="745" spans="2:14" s="349" customFormat="1" x14ac:dyDescent="0.2">
      <c r="B745" s="350"/>
      <c r="C745" s="351"/>
      <c r="D745" s="351"/>
      <c r="E745" s="351"/>
      <c r="F745" s="351"/>
      <c r="G745" s="351"/>
      <c r="H745" s="352"/>
      <c r="I745" s="352"/>
      <c r="J745" s="352"/>
      <c r="K745" s="352"/>
      <c r="L745" s="353"/>
      <c r="M745" s="352"/>
      <c r="N745" s="353"/>
    </row>
    <row r="746" spans="2:14" s="349" customFormat="1" x14ac:dyDescent="0.2">
      <c r="B746" s="350"/>
      <c r="C746" s="351"/>
      <c r="D746" s="351"/>
      <c r="E746" s="351"/>
      <c r="F746" s="351"/>
      <c r="G746" s="351"/>
      <c r="H746" s="352"/>
      <c r="I746" s="352"/>
      <c r="J746" s="352"/>
      <c r="K746" s="352"/>
      <c r="L746" s="353"/>
      <c r="M746" s="352"/>
      <c r="N746" s="353"/>
    </row>
    <row r="747" spans="2:14" s="349" customFormat="1" x14ac:dyDescent="0.2">
      <c r="B747" s="350"/>
      <c r="C747" s="351"/>
      <c r="D747" s="351"/>
      <c r="E747" s="351"/>
      <c r="F747" s="351"/>
      <c r="G747" s="351"/>
      <c r="H747" s="352"/>
      <c r="I747" s="352"/>
      <c r="J747" s="352"/>
      <c r="K747" s="352"/>
      <c r="L747" s="353"/>
      <c r="M747" s="352"/>
      <c r="N747" s="353"/>
    </row>
    <row r="748" spans="2:14" s="349" customFormat="1" x14ac:dyDescent="0.2">
      <c r="B748" s="350"/>
      <c r="C748" s="351"/>
      <c r="D748" s="351"/>
      <c r="E748" s="351"/>
      <c r="F748" s="351"/>
      <c r="G748" s="351"/>
      <c r="H748" s="352"/>
      <c r="I748" s="352"/>
      <c r="J748" s="352"/>
      <c r="K748" s="352"/>
      <c r="L748" s="353"/>
      <c r="M748" s="352"/>
      <c r="N748" s="353"/>
    </row>
    <row r="749" spans="2:14" s="349" customFormat="1" x14ac:dyDescent="0.2">
      <c r="B749" s="350"/>
      <c r="C749" s="351"/>
      <c r="D749" s="351"/>
      <c r="E749" s="351"/>
      <c r="F749" s="351"/>
      <c r="G749" s="351"/>
      <c r="H749" s="352"/>
      <c r="I749" s="352"/>
      <c r="J749" s="352"/>
      <c r="K749" s="352"/>
      <c r="L749" s="353"/>
      <c r="M749" s="352"/>
      <c r="N749" s="353"/>
    </row>
    <row r="750" spans="2:14" s="349" customFormat="1" x14ac:dyDescent="0.2">
      <c r="B750" s="350"/>
      <c r="C750" s="351"/>
      <c r="D750" s="351"/>
      <c r="E750" s="351"/>
      <c r="F750" s="351"/>
      <c r="G750" s="351"/>
      <c r="H750" s="352"/>
      <c r="I750" s="352"/>
      <c r="J750" s="352"/>
      <c r="K750" s="352"/>
      <c r="L750" s="353"/>
      <c r="M750" s="352"/>
      <c r="N750" s="353"/>
    </row>
    <row r="751" spans="2:14" s="349" customFormat="1" x14ac:dyDescent="0.2">
      <c r="B751" s="350"/>
      <c r="C751" s="351"/>
      <c r="D751" s="351"/>
      <c r="E751" s="351"/>
      <c r="F751" s="351"/>
      <c r="G751" s="351"/>
      <c r="H751" s="352"/>
      <c r="I751" s="352"/>
      <c r="J751" s="352"/>
      <c r="K751" s="352"/>
      <c r="L751" s="353"/>
      <c r="M751" s="352"/>
      <c r="N751" s="353"/>
    </row>
    <row r="752" spans="2:14" s="349" customFormat="1" x14ac:dyDescent="0.2">
      <c r="B752" s="350"/>
      <c r="C752" s="351"/>
      <c r="D752" s="351"/>
      <c r="E752" s="351"/>
      <c r="F752" s="351"/>
      <c r="G752" s="351"/>
      <c r="H752" s="352"/>
      <c r="I752" s="352"/>
      <c r="J752" s="352"/>
      <c r="K752" s="352"/>
      <c r="L752" s="353"/>
      <c r="M752" s="352"/>
      <c r="N752" s="353"/>
    </row>
    <row r="753" spans="2:14" s="349" customFormat="1" x14ac:dyDescent="0.2">
      <c r="B753" s="350"/>
      <c r="C753" s="351"/>
      <c r="D753" s="351"/>
      <c r="E753" s="351"/>
      <c r="F753" s="351"/>
      <c r="G753" s="351"/>
      <c r="H753" s="352"/>
      <c r="I753" s="352"/>
      <c r="J753" s="352"/>
      <c r="K753" s="352"/>
      <c r="L753" s="353"/>
      <c r="M753" s="352"/>
      <c r="N753" s="353"/>
    </row>
    <row r="754" spans="2:14" s="349" customFormat="1" x14ac:dyDescent="0.2">
      <c r="B754" s="350"/>
      <c r="C754" s="351"/>
      <c r="D754" s="351"/>
      <c r="E754" s="351"/>
      <c r="F754" s="351"/>
      <c r="G754" s="351"/>
      <c r="H754" s="352"/>
      <c r="I754" s="352"/>
      <c r="J754" s="352"/>
      <c r="K754" s="352"/>
      <c r="L754" s="353"/>
      <c r="M754" s="352"/>
      <c r="N754" s="353"/>
    </row>
    <row r="755" spans="2:14" s="349" customFormat="1" x14ac:dyDescent="0.2">
      <c r="B755" s="350"/>
      <c r="C755" s="351"/>
      <c r="D755" s="351"/>
      <c r="E755" s="351"/>
      <c r="F755" s="351"/>
      <c r="G755" s="351"/>
      <c r="H755" s="352"/>
      <c r="I755" s="352"/>
      <c r="J755" s="352"/>
      <c r="K755" s="352"/>
      <c r="L755" s="353"/>
      <c r="M755" s="352"/>
      <c r="N755" s="353"/>
    </row>
    <row r="756" spans="2:14" s="349" customFormat="1" x14ac:dyDescent="0.2">
      <c r="B756" s="350"/>
      <c r="C756" s="351"/>
      <c r="D756" s="351"/>
      <c r="E756" s="351"/>
      <c r="F756" s="351"/>
      <c r="G756" s="351"/>
      <c r="H756" s="352"/>
      <c r="I756" s="352"/>
      <c r="J756" s="352"/>
      <c r="K756" s="352"/>
      <c r="L756" s="353"/>
      <c r="M756" s="352"/>
      <c r="N756" s="353"/>
    </row>
    <row r="757" spans="2:14" s="349" customFormat="1" x14ac:dyDescent="0.2">
      <c r="B757" s="350"/>
      <c r="C757" s="351"/>
      <c r="D757" s="351"/>
      <c r="E757" s="351"/>
      <c r="F757" s="351"/>
      <c r="G757" s="351"/>
      <c r="H757" s="352"/>
      <c r="I757" s="352"/>
      <c r="J757" s="352"/>
      <c r="K757" s="352"/>
      <c r="L757" s="353"/>
      <c r="M757" s="352"/>
      <c r="N757" s="353"/>
    </row>
    <row r="758" spans="2:14" s="349" customFormat="1" x14ac:dyDescent="0.2">
      <c r="B758" s="350"/>
      <c r="C758" s="351"/>
      <c r="D758" s="351"/>
      <c r="E758" s="351"/>
      <c r="F758" s="351"/>
      <c r="G758" s="351"/>
      <c r="H758" s="352"/>
      <c r="I758" s="352"/>
      <c r="J758" s="352"/>
      <c r="K758" s="352"/>
      <c r="L758" s="353"/>
      <c r="M758" s="352"/>
      <c r="N758" s="353"/>
    </row>
    <row r="759" spans="2:14" s="349" customFormat="1" x14ac:dyDescent="0.2">
      <c r="B759" s="350"/>
      <c r="C759" s="351"/>
      <c r="D759" s="351"/>
      <c r="E759" s="351"/>
      <c r="F759" s="351"/>
      <c r="G759" s="351"/>
      <c r="H759" s="352"/>
      <c r="I759" s="352"/>
      <c r="J759" s="352"/>
      <c r="K759" s="352"/>
      <c r="L759" s="353"/>
      <c r="M759" s="352"/>
      <c r="N759" s="353"/>
    </row>
    <row r="760" spans="2:14" s="349" customFormat="1" x14ac:dyDescent="0.2">
      <c r="B760" s="350"/>
      <c r="C760" s="351"/>
      <c r="D760" s="351"/>
      <c r="E760" s="351"/>
      <c r="F760" s="351"/>
      <c r="G760" s="351"/>
      <c r="H760" s="352"/>
      <c r="I760" s="352"/>
      <c r="J760" s="352"/>
      <c r="K760" s="352"/>
      <c r="L760" s="353"/>
      <c r="M760" s="352"/>
      <c r="N760" s="353"/>
    </row>
    <row r="761" spans="2:14" s="349" customFormat="1" x14ac:dyDescent="0.2">
      <c r="B761" s="350"/>
      <c r="C761" s="351"/>
      <c r="D761" s="351"/>
      <c r="E761" s="351"/>
      <c r="F761" s="351"/>
      <c r="G761" s="351"/>
      <c r="H761" s="352"/>
      <c r="I761" s="352"/>
      <c r="J761" s="352"/>
      <c r="K761" s="352"/>
      <c r="L761" s="353"/>
      <c r="M761" s="352"/>
      <c r="N761" s="353"/>
    </row>
    <row r="762" spans="2:14" s="349" customFormat="1" x14ac:dyDescent="0.2">
      <c r="B762" s="350"/>
      <c r="C762" s="351"/>
      <c r="D762" s="351"/>
      <c r="E762" s="351"/>
      <c r="F762" s="351"/>
      <c r="G762" s="351"/>
      <c r="H762" s="352"/>
      <c r="I762" s="352"/>
      <c r="J762" s="352"/>
      <c r="K762" s="352"/>
      <c r="L762" s="353"/>
      <c r="M762" s="352"/>
      <c r="N762" s="353"/>
    </row>
    <row r="763" spans="2:14" s="349" customFormat="1" x14ac:dyDescent="0.2">
      <c r="B763" s="350"/>
      <c r="C763" s="351"/>
      <c r="D763" s="351"/>
      <c r="E763" s="351"/>
      <c r="F763" s="351"/>
      <c r="G763" s="351"/>
      <c r="H763" s="352"/>
      <c r="I763" s="352"/>
      <c r="J763" s="352"/>
      <c r="K763" s="352"/>
      <c r="L763" s="353"/>
      <c r="M763" s="352"/>
      <c r="N763" s="353"/>
    </row>
    <row r="764" spans="2:14" s="349" customFormat="1" x14ac:dyDescent="0.2">
      <c r="B764" s="350"/>
      <c r="C764" s="351"/>
      <c r="D764" s="351"/>
      <c r="E764" s="351"/>
      <c r="F764" s="351"/>
      <c r="G764" s="351"/>
      <c r="H764" s="352"/>
      <c r="I764" s="352"/>
      <c r="J764" s="352"/>
      <c r="K764" s="352"/>
      <c r="L764" s="353"/>
      <c r="M764" s="352"/>
      <c r="N764" s="353"/>
    </row>
    <row r="765" spans="2:14" s="349" customFormat="1" x14ac:dyDescent="0.2">
      <c r="B765" s="350"/>
      <c r="C765" s="351"/>
      <c r="D765" s="351"/>
      <c r="E765" s="351"/>
      <c r="F765" s="351"/>
      <c r="G765" s="351"/>
      <c r="H765" s="352"/>
      <c r="I765" s="352"/>
      <c r="J765" s="352"/>
      <c r="K765" s="352"/>
      <c r="L765" s="353"/>
      <c r="M765" s="352"/>
      <c r="N765" s="353"/>
    </row>
    <row r="766" spans="2:14" s="349" customFormat="1" x14ac:dyDescent="0.2">
      <c r="B766" s="350"/>
      <c r="C766" s="351"/>
      <c r="D766" s="351"/>
      <c r="E766" s="351"/>
      <c r="F766" s="351"/>
      <c r="G766" s="351"/>
      <c r="H766" s="352"/>
      <c r="I766" s="352"/>
      <c r="J766" s="352"/>
      <c r="K766" s="352"/>
      <c r="L766" s="353"/>
      <c r="M766" s="352"/>
      <c r="N766" s="353"/>
    </row>
    <row r="767" spans="2:14" s="349" customFormat="1" x14ac:dyDescent="0.2">
      <c r="B767" s="350"/>
      <c r="C767" s="351"/>
      <c r="D767" s="351"/>
      <c r="E767" s="351"/>
      <c r="F767" s="351"/>
      <c r="G767" s="351"/>
      <c r="H767" s="352"/>
      <c r="I767" s="352"/>
      <c r="J767" s="352"/>
      <c r="K767" s="352"/>
      <c r="L767" s="353"/>
      <c r="M767" s="352"/>
      <c r="N767" s="353"/>
    </row>
    <row r="768" spans="2:14" s="349" customFormat="1" x14ac:dyDescent="0.2">
      <c r="B768" s="350"/>
      <c r="C768" s="351"/>
      <c r="D768" s="351"/>
      <c r="E768" s="351"/>
      <c r="F768" s="351"/>
      <c r="G768" s="351"/>
      <c r="H768" s="352"/>
      <c r="I768" s="352"/>
      <c r="J768" s="352"/>
      <c r="K768" s="352"/>
      <c r="L768" s="353"/>
      <c r="M768" s="352"/>
      <c r="N768" s="353"/>
    </row>
    <row r="769" spans="2:14" s="349" customFormat="1" x14ac:dyDescent="0.2">
      <c r="B769" s="350"/>
      <c r="C769" s="351"/>
      <c r="D769" s="351"/>
      <c r="E769" s="351"/>
      <c r="F769" s="351"/>
      <c r="G769" s="351"/>
      <c r="H769" s="352"/>
      <c r="I769" s="352"/>
      <c r="J769" s="352"/>
      <c r="K769" s="352"/>
      <c r="L769" s="353"/>
      <c r="M769" s="352"/>
      <c r="N769" s="353"/>
    </row>
    <row r="770" spans="2:14" s="349" customFormat="1" x14ac:dyDescent="0.2">
      <c r="B770" s="350"/>
      <c r="C770" s="351"/>
      <c r="D770" s="351"/>
      <c r="E770" s="351"/>
      <c r="F770" s="351"/>
      <c r="G770" s="351"/>
      <c r="H770" s="352"/>
      <c r="I770" s="352"/>
      <c r="J770" s="352"/>
      <c r="K770" s="352"/>
      <c r="L770" s="353"/>
      <c r="M770" s="352"/>
      <c r="N770" s="353"/>
    </row>
    <row r="771" spans="2:14" s="349" customFormat="1" x14ac:dyDescent="0.2">
      <c r="B771" s="350"/>
      <c r="C771" s="351"/>
      <c r="D771" s="351"/>
      <c r="E771" s="351"/>
      <c r="F771" s="351"/>
      <c r="G771" s="351"/>
      <c r="H771" s="352"/>
      <c r="I771" s="352"/>
      <c r="J771" s="352"/>
      <c r="K771" s="352"/>
      <c r="L771" s="353"/>
      <c r="M771" s="352"/>
      <c r="N771" s="353"/>
    </row>
    <row r="772" spans="2:14" s="349" customFormat="1" x14ac:dyDescent="0.2">
      <c r="B772" s="350"/>
      <c r="C772" s="351"/>
      <c r="D772" s="351"/>
      <c r="E772" s="351"/>
      <c r="F772" s="351"/>
      <c r="G772" s="351"/>
      <c r="H772" s="352"/>
      <c r="I772" s="352"/>
      <c r="J772" s="352"/>
      <c r="K772" s="352"/>
      <c r="L772" s="353"/>
      <c r="M772" s="352"/>
      <c r="N772" s="353"/>
    </row>
    <row r="773" spans="2:14" s="349" customFormat="1" x14ac:dyDescent="0.2">
      <c r="B773" s="350"/>
      <c r="C773" s="351"/>
      <c r="D773" s="351"/>
      <c r="E773" s="351"/>
      <c r="F773" s="351"/>
      <c r="G773" s="351"/>
      <c r="H773" s="352"/>
      <c r="I773" s="352"/>
      <c r="J773" s="352"/>
      <c r="K773" s="352"/>
      <c r="L773" s="353"/>
      <c r="M773" s="352"/>
      <c r="N773" s="353"/>
    </row>
    <row r="774" spans="2:14" s="349" customFormat="1" x14ac:dyDescent="0.2">
      <c r="B774" s="350"/>
      <c r="C774" s="351"/>
      <c r="D774" s="351"/>
      <c r="E774" s="351"/>
      <c r="F774" s="351"/>
      <c r="G774" s="351"/>
      <c r="H774" s="352"/>
      <c r="I774" s="352"/>
      <c r="J774" s="352"/>
      <c r="K774" s="352"/>
      <c r="L774" s="353"/>
      <c r="M774" s="352"/>
      <c r="N774" s="353"/>
    </row>
    <row r="775" spans="2:14" s="349" customFormat="1" x14ac:dyDescent="0.2">
      <c r="B775" s="350"/>
      <c r="C775" s="351"/>
      <c r="D775" s="351"/>
      <c r="E775" s="351"/>
      <c r="F775" s="351"/>
      <c r="G775" s="351"/>
      <c r="H775" s="352"/>
      <c r="I775" s="352"/>
      <c r="J775" s="352"/>
      <c r="K775" s="352"/>
      <c r="L775" s="353"/>
      <c r="M775" s="352"/>
      <c r="N775" s="353"/>
    </row>
    <row r="776" spans="2:14" s="349" customFormat="1" x14ac:dyDescent="0.2">
      <c r="B776" s="350"/>
      <c r="C776" s="351"/>
      <c r="D776" s="351"/>
      <c r="E776" s="351"/>
      <c r="F776" s="351"/>
      <c r="G776" s="351"/>
      <c r="H776" s="352"/>
      <c r="I776" s="352"/>
      <c r="J776" s="352"/>
      <c r="K776" s="352"/>
      <c r="L776" s="353"/>
      <c r="M776" s="352"/>
      <c r="N776" s="353"/>
    </row>
    <row r="777" spans="2:14" s="349" customFormat="1" x14ac:dyDescent="0.2">
      <c r="B777" s="350"/>
      <c r="C777" s="351"/>
      <c r="D777" s="351"/>
      <c r="E777" s="351"/>
      <c r="F777" s="351"/>
      <c r="G777" s="351"/>
      <c r="H777" s="352"/>
      <c r="I777" s="352"/>
      <c r="J777" s="352"/>
      <c r="K777" s="352"/>
      <c r="L777" s="353"/>
      <c r="M777" s="352"/>
      <c r="N777" s="353"/>
    </row>
    <row r="778" spans="2:14" s="349" customFormat="1" x14ac:dyDescent="0.2">
      <c r="B778" s="350"/>
      <c r="C778" s="351"/>
      <c r="D778" s="351"/>
      <c r="E778" s="351"/>
      <c r="F778" s="351"/>
      <c r="G778" s="351"/>
      <c r="H778" s="352"/>
      <c r="I778" s="352"/>
      <c r="J778" s="352"/>
      <c r="K778" s="352"/>
      <c r="L778" s="353"/>
      <c r="M778" s="352"/>
      <c r="N778" s="353"/>
    </row>
    <row r="779" spans="2:14" s="349" customFormat="1" x14ac:dyDescent="0.2">
      <c r="B779" s="350"/>
      <c r="C779" s="351"/>
      <c r="D779" s="351"/>
      <c r="E779" s="351"/>
      <c r="F779" s="351"/>
      <c r="G779" s="351"/>
      <c r="H779" s="352"/>
      <c r="I779" s="352"/>
      <c r="J779" s="352"/>
      <c r="K779" s="352"/>
      <c r="L779" s="353"/>
      <c r="M779" s="352"/>
      <c r="N779" s="353"/>
    </row>
    <row r="780" spans="2:14" s="349" customFormat="1" x14ac:dyDescent="0.2">
      <c r="B780" s="350"/>
      <c r="C780" s="351"/>
      <c r="D780" s="351"/>
      <c r="E780" s="351"/>
      <c r="F780" s="351"/>
      <c r="G780" s="351"/>
      <c r="H780" s="352"/>
      <c r="I780" s="352"/>
      <c r="J780" s="352"/>
      <c r="K780" s="352"/>
      <c r="L780" s="353"/>
      <c r="M780" s="352"/>
      <c r="N780" s="353"/>
    </row>
    <row r="781" spans="2:14" s="349" customFormat="1" x14ac:dyDescent="0.2">
      <c r="B781" s="350"/>
      <c r="C781" s="351"/>
      <c r="D781" s="351"/>
      <c r="E781" s="351"/>
      <c r="F781" s="351"/>
      <c r="G781" s="351"/>
      <c r="H781" s="352"/>
      <c r="I781" s="352"/>
      <c r="J781" s="352"/>
      <c r="K781" s="352"/>
      <c r="L781" s="353"/>
      <c r="M781" s="352"/>
      <c r="N781" s="353"/>
    </row>
    <row r="782" spans="2:14" s="349" customFormat="1" x14ac:dyDescent="0.2">
      <c r="B782" s="350"/>
      <c r="C782" s="351"/>
      <c r="D782" s="351"/>
      <c r="E782" s="351"/>
      <c r="F782" s="351"/>
      <c r="G782" s="351"/>
      <c r="H782" s="352"/>
      <c r="I782" s="352"/>
      <c r="J782" s="352"/>
      <c r="K782" s="352"/>
      <c r="L782" s="353"/>
      <c r="M782" s="352"/>
      <c r="N782" s="353"/>
    </row>
    <row r="783" spans="2:14" s="349" customFormat="1" x14ac:dyDescent="0.2">
      <c r="B783" s="350"/>
      <c r="C783" s="351"/>
      <c r="D783" s="351"/>
      <c r="E783" s="351"/>
      <c r="F783" s="351"/>
      <c r="G783" s="351"/>
      <c r="H783" s="352"/>
      <c r="I783" s="352"/>
      <c r="J783" s="352"/>
      <c r="K783" s="352"/>
      <c r="L783" s="353"/>
      <c r="M783" s="352"/>
      <c r="N783" s="353"/>
    </row>
    <row r="784" spans="2:14" s="349" customFormat="1" x14ac:dyDescent="0.2">
      <c r="B784" s="350"/>
      <c r="C784" s="351"/>
      <c r="D784" s="351"/>
      <c r="E784" s="351"/>
      <c r="F784" s="351"/>
      <c r="G784" s="351"/>
      <c r="H784" s="352"/>
      <c r="I784" s="352"/>
      <c r="J784" s="352"/>
      <c r="K784" s="352"/>
      <c r="L784" s="353"/>
      <c r="M784" s="352"/>
      <c r="N784" s="353"/>
    </row>
    <row r="785" spans="2:14" s="349" customFormat="1" x14ac:dyDescent="0.2">
      <c r="B785" s="350"/>
      <c r="C785" s="351"/>
      <c r="D785" s="351"/>
      <c r="E785" s="351"/>
      <c r="F785" s="351"/>
      <c r="G785" s="351"/>
      <c r="H785" s="352"/>
      <c r="I785" s="352"/>
      <c r="J785" s="352"/>
      <c r="K785" s="352"/>
      <c r="L785" s="353"/>
      <c r="M785" s="352"/>
      <c r="N785" s="353"/>
    </row>
    <row r="786" spans="2:14" s="349" customFormat="1" x14ac:dyDescent="0.2">
      <c r="B786" s="350"/>
      <c r="C786" s="351"/>
      <c r="D786" s="351"/>
      <c r="E786" s="351"/>
      <c r="F786" s="351"/>
      <c r="G786" s="351"/>
      <c r="H786" s="352"/>
      <c r="I786" s="352"/>
      <c r="J786" s="352"/>
      <c r="K786" s="352"/>
      <c r="L786" s="353"/>
      <c r="M786" s="352"/>
      <c r="N786" s="353"/>
    </row>
    <row r="787" spans="2:14" s="349" customFormat="1" x14ac:dyDescent="0.2">
      <c r="B787" s="350"/>
      <c r="C787" s="351"/>
      <c r="D787" s="351"/>
      <c r="E787" s="351"/>
      <c r="F787" s="351"/>
      <c r="G787" s="351"/>
      <c r="H787" s="352"/>
      <c r="I787" s="352"/>
      <c r="J787" s="352"/>
      <c r="K787" s="352"/>
      <c r="L787" s="353"/>
      <c r="M787" s="352"/>
      <c r="N787" s="353"/>
    </row>
    <row r="788" spans="2:14" s="349" customFormat="1" x14ac:dyDescent="0.2">
      <c r="B788" s="350"/>
      <c r="C788" s="351"/>
      <c r="D788" s="351"/>
      <c r="E788" s="351"/>
      <c r="F788" s="351"/>
      <c r="G788" s="351"/>
      <c r="H788" s="352"/>
      <c r="I788" s="352"/>
      <c r="J788" s="352"/>
      <c r="K788" s="352"/>
      <c r="L788" s="353"/>
      <c r="M788" s="352"/>
      <c r="N788" s="353"/>
    </row>
    <row r="789" spans="2:14" s="349" customFormat="1" x14ac:dyDescent="0.2">
      <c r="B789" s="350"/>
      <c r="C789" s="351"/>
      <c r="D789" s="351"/>
      <c r="E789" s="351"/>
      <c r="F789" s="351"/>
      <c r="G789" s="351"/>
      <c r="H789" s="352"/>
      <c r="I789" s="352"/>
      <c r="J789" s="352"/>
      <c r="K789" s="352"/>
      <c r="L789" s="353"/>
      <c r="M789" s="352"/>
      <c r="N789" s="353"/>
    </row>
    <row r="790" spans="2:14" s="349" customFormat="1" x14ac:dyDescent="0.2">
      <c r="B790" s="350"/>
      <c r="C790" s="351"/>
      <c r="D790" s="351"/>
      <c r="E790" s="351"/>
      <c r="F790" s="351"/>
      <c r="G790" s="351"/>
      <c r="H790" s="352"/>
      <c r="I790" s="352"/>
      <c r="J790" s="352"/>
      <c r="K790" s="352"/>
      <c r="L790" s="353"/>
      <c r="M790" s="352"/>
      <c r="N790" s="353"/>
    </row>
    <row r="791" spans="2:14" s="349" customFormat="1" x14ac:dyDescent="0.2">
      <c r="B791" s="350"/>
      <c r="C791" s="351"/>
      <c r="D791" s="351"/>
      <c r="E791" s="351"/>
      <c r="F791" s="351"/>
      <c r="G791" s="351"/>
      <c r="H791" s="352"/>
      <c r="I791" s="352"/>
      <c r="J791" s="352"/>
      <c r="K791" s="352"/>
      <c r="L791" s="353"/>
      <c r="M791" s="352"/>
      <c r="N791" s="353"/>
    </row>
    <row r="792" spans="2:14" s="349" customFormat="1" x14ac:dyDescent="0.2">
      <c r="B792" s="350"/>
      <c r="C792" s="351"/>
      <c r="D792" s="351"/>
      <c r="E792" s="351"/>
      <c r="F792" s="351"/>
      <c r="G792" s="351"/>
      <c r="H792" s="352"/>
      <c r="I792" s="352"/>
      <c r="J792" s="352"/>
      <c r="K792" s="352"/>
      <c r="L792" s="353"/>
      <c r="M792" s="352"/>
      <c r="N792" s="353"/>
    </row>
    <row r="793" spans="2:14" s="349" customFormat="1" x14ac:dyDescent="0.2">
      <c r="B793" s="350"/>
      <c r="C793" s="351"/>
      <c r="D793" s="351"/>
      <c r="E793" s="351"/>
      <c r="F793" s="351"/>
      <c r="G793" s="351"/>
      <c r="H793" s="352"/>
      <c r="I793" s="352"/>
      <c r="J793" s="352"/>
      <c r="K793" s="352"/>
      <c r="L793" s="353"/>
      <c r="M793" s="352"/>
      <c r="N793" s="353"/>
    </row>
    <row r="794" spans="2:14" s="349" customFormat="1" x14ac:dyDescent="0.2">
      <c r="B794" s="350"/>
      <c r="C794" s="351"/>
      <c r="D794" s="351"/>
      <c r="E794" s="351"/>
      <c r="F794" s="351"/>
      <c r="G794" s="351"/>
      <c r="H794" s="352"/>
      <c r="I794" s="352"/>
      <c r="J794" s="352"/>
      <c r="K794" s="352"/>
      <c r="L794" s="353"/>
      <c r="M794" s="352"/>
      <c r="N794" s="353"/>
    </row>
    <row r="795" spans="2:14" s="349" customFormat="1" x14ac:dyDescent="0.2">
      <c r="B795" s="350"/>
      <c r="C795" s="351"/>
      <c r="D795" s="351"/>
      <c r="E795" s="351"/>
      <c r="F795" s="351"/>
      <c r="G795" s="351"/>
      <c r="H795" s="352"/>
      <c r="I795" s="352"/>
      <c r="J795" s="352"/>
      <c r="K795" s="352"/>
      <c r="L795" s="353"/>
      <c r="M795" s="352"/>
      <c r="N795" s="353"/>
    </row>
    <row r="796" spans="2:14" s="349" customFormat="1" x14ac:dyDescent="0.2">
      <c r="B796" s="350"/>
      <c r="C796" s="351"/>
      <c r="D796" s="351"/>
      <c r="E796" s="351"/>
      <c r="F796" s="351"/>
      <c r="G796" s="351"/>
      <c r="H796" s="352"/>
      <c r="I796" s="352"/>
      <c r="J796" s="352"/>
      <c r="K796" s="352"/>
      <c r="L796" s="353"/>
      <c r="M796" s="352"/>
      <c r="N796" s="353"/>
    </row>
    <row r="797" spans="2:14" s="349" customFormat="1" x14ac:dyDescent="0.2">
      <c r="B797" s="350"/>
      <c r="C797" s="351"/>
      <c r="D797" s="351"/>
      <c r="E797" s="351"/>
      <c r="F797" s="351"/>
      <c r="G797" s="351"/>
      <c r="H797" s="352"/>
      <c r="I797" s="352"/>
      <c r="J797" s="352"/>
      <c r="K797" s="352"/>
      <c r="L797" s="353"/>
      <c r="M797" s="352"/>
      <c r="N797" s="353"/>
    </row>
    <row r="798" spans="2:14" s="349" customFormat="1" x14ac:dyDescent="0.2">
      <c r="B798" s="350"/>
      <c r="C798" s="351"/>
      <c r="D798" s="351"/>
      <c r="E798" s="351"/>
      <c r="F798" s="351"/>
      <c r="G798" s="351"/>
      <c r="H798" s="352"/>
      <c r="I798" s="352"/>
      <c r="J798" s="352"/>
      <c r="K798" s="352"/>
      <c r="L798" s="353"/>
      <c r="M798" s="352"/>
      <c r="N798" s="353"/>
    </row>
    <row r="799" spans="2:14" s="349" customFormat="1" x14ac:dyDescent="0.2">
      <c r="B799" s="350"/>
      <c r="C799" s="351"/>
      <c r="D799" s="351"/>
      <c r="E799" s="351"/>
      <c r="F799" s="351"/>
      <c r="G799" s="351"/>
      <c r="H799" s="352"/>
      <c r="I799" s="352"/>
      <c r="J799" s="352"/>
      <c r="K799" s="352"/>
      <c r="L799" s="353"/>
      <c r="M799" s="352"/>
      <c r="N799" s="353"/>
    </row>
    <row r="800" spans="2:14" s="349" customFormat="1" x14ac:dyDescent="0.2">
      <c r="B800" s="350"/>
      <c r="C800" s="351"/>
      <c r="D800" s="351"/>
      <c r="E800" s="351"/>
      <c r="F800" s="351"/>
      <c r="G800" s="351"/>
      <c r="H800" s="352"/>
      <c r="I800" s="352"/>
      <c r="J800" s="352"/>
      <c r="K800" s="352"/>
      <c r="L800" s="353"/>
      <c r="M800" s="352"/>
      <c r="N800" s="353"/>
    </row>
    <row r="801" spans="2:14" s="349" customFormat="1" x14ac:dyDescent="0.2">
      <c r="B801" s="350"/>
      <c r="C801" s="351"/>
      <c r="D801" s="351"/>
      <c r="E801" s="351"/>
      <c r="F801" s="351"/>
      <c r="G801" s="351"/>
      <c r="H801" s="352"/>
      <c r="I801" s="352"/>
      <c r="J801" s="352"/>
      <c r="K801" s="352"/>
      <c r="L801" s="353"/>
      <c r="M801" s="352"/>
      <c r="N801" s="353"/>
    </row>
    <row r="802" spans="2:14" s="349" customFormat="1" x14ac:dyDescent="0.2">
      <c r="B802" s="350"/>
      <c r="C802" s="351"/>
      <c r="D802" s="351"/>
      <c r="E802" s="351"/>
      <c r="F802" s="351"/>
      <c r="G802" s="351"/>
      <c r="H802" s="352"/>
      <c r="I802" s="352"/>
      <c r="J802" s="352"/>
      <c r="K802" s="352"/>
      <c r="L802" s="353"/>
      <c r="M802" s="352"/>
      <c r="N802" s="353"/>
    </row>
    <row r="803" spans="2:14" s="349" customFormat="1" x14ac:dyDescent="0.2">
      <c r="B803" s="350"/>
      <c r="C803" s="351"/>
      <c r="D803" s="351"/>
      <c r="E803" s="351"/>
      <c r="F803" s="351"/>
      <c r="G803" s="351"/>
      <c r="H803" s="352"/>
      <c r="I803" s="352"/>
      <c r="J803" s="352"/>
      <c r="K803" s="352"/>
      <c r="L803" s="353"/>
      <c r="M803" s="352"/>
      <c r="N803" s="353"/>
    </row>
    <row r="804" spans="2:14" s="349" customFormat="1" x14ac:dyDescent="0.2">
      <c r="B804" s="350"/>
      <c r="C804" s="351"/>
      <c r="D804" s="351"/>
      <c r="E804" s="351"/>
      <c r="F804" s="351"/>
      <c r="G804" s="351"/>
      <c r="H804" s="352"/>
      <c r="I804" s="352"/>
      <c r="J804" s="352"/>
      <c r="K804" s="352"/>
      <c r="L804" s="353"/>
      <c r="M804" s="352"/>
      <c r="N804" s="353"/>
    </row>
    <row r="805" spans="2:14" s="349" customFormat="1" x14ac:dyDescent="0.2">
      <c r="B805" s="350"/>
      <c r="C805" s="351"/>
      <c r="D805" s="351"/>
      <c r="E805" s="351"/>
      <c r="F805" s="351"/>
      <c r="G805" s="351"/>
      <c r="H805" s="352"/>
      <c r="I805" s="352"/>
      <c r="J805" s="352"/>
      <c r="K805" s="352"/>
      <c r="L805" s="353"/>
      <c r="M805" s="352"/>
      <c r="N805" s="353"/>
    </row>
    <row r="806" spans="2:14" s="349" customFormat="1" x14ac:dyDescent="0.2">
      <c r="B806" s="350"/>
      <c r="C806" s="351"/>
      <c r="D806" s="351"/>
      <c r="E806" s="351"/>
      <c r="F806" s="351"/>
      <c r="G806" s="351"/>
      <c r="H806" s="352"/>
      <c r="I806" s="352"/>
      <c r="J806" s="352"/>
      <c r="K806" s="352"/>
      <c r="L806" s="353"/>
      <c r="M806" s="352"/>
      <c r="N806" s="353"/>
    </row>
    <row r="807" spans="2:14" s="349" customFormat="1" x14ac:dyDescent="0.2">
      <c r="B807" s="350"/>
      <c r="C807" s="351"/>
      <c r="D807" s="351"/>
      <c r="E807" s="351"/>
      <c r="F807" s="351"/>
      <c r="G807" s="351"/>
      <c r="H807" s="352"/>
      <c r="I807" s="352"/>
      <c r="J807" s="352"/>
      <c r="K807" s="352"/>
      <c r="L807" s="353"/>
      <c r="M807" s="352"/>
      <c r="N807" s="353"/>
    </row>
    <row r="808" spans="2:14" s="349" customFormat="1" x14ac:dyDescent="0.2">
      <c r="B808" s="350"/>
      <c r="C808" s="351"/>
      <c r="D808" s="351"/>
      <c r="E808" s="351"/>
      <c r="F808" s="351"/>
      <c r="G808" s="351"/>
      <c r="H808" s="352"/>
      <c r="I808" s="352"/>
      <c r="J808" s="352"/>
      <c r="K808" s="352"/>
      <c r="L808" s="353"/>
      <c r="M808" s="352"/>
      <c r="N808" s="353"/>
    </row>
    <row r="809" spans="2:14" s="349" customFormat="1" x14ac:dyDescent="0.2">
      <c r="B809" s="350"/>
      <c r="C809" s="351"/>
      <c r="D809" s="351"/>
      <c r="E809" s="351"/>
      <c r="F809" s="351"/>
      <c r="G809" s="351"/>
      <c r="H809" s="352"/>
      <c r="I809" s="352"/>
      <c r="J809" s="352"/>
      <c r="K809" s="352"/>
      <c r="L809" s="353"/>
      <c r="M809" s="352"/>
      <c r="N809" s="353"/>
    </row>
    <row r="810" spans="2:14" s="349" customFormat="1" x14ac:dyDescent="0.2">
      <c r="B810" s="350"/>
      <c r="C810" s="351"/>
      <c r="D810" s="351"/>
      <c r="E810" s="351"/>
      <c r="F810" s="351"/>
      <c r="G810" s="351"/>
      <c r="H810" s="352"/>
      <c r="I810" s="352"/>
      <c r="J810" s="352"/>
      <c r="K810" s="352"/>
      <c r="L810" s="353"/>
      <c r="M810" s="352"/>
      <c r="N810" s="353"/>
    </row>
    <row r="811" spans="2:14" s="349" customFormat="1" x14ac:dyDescent="0.2">
      <c r="B811" s="350"/>
      <c r="C811" s="351"/>
      <c r="D811" s="351"/>
      <c r="E811" s="351"/>
      <c r="F811" s="351"/>
      <c r="G811" s="351"/>
      <c r="H811" s="352"/>
      <c r="I811" s="352"/>
      <c r="J811" s="352"/>
      <c r="K811" s="352"/>
      <c r="L811" s="353"/>
      <c r="M811" s="352"/>
      <c r="N811" s="353"/>
    </row>
    <row r="812" spans="2:14" s="349" customFormat="1" x14ac:dyDescent="0.2">
      <c r="B812" s="350"/>
      <c r="C812" s="351"/>
      <c r="D812" s="351"/>
      <c r="E812" s="351"/>
      <c r="F812" s="351"/>
      <c r="G812" s="351"/>
      <c r="H812" s="352"/>
      <c r="I812" s="352"/>
      <c r="J812" s="352"/>
      <c r="K812" s="352"/>
      <c r="L812" s="353"/>
      <c r="M812" s="352"/>
      <c r="N812" s="353"/>
    </row>
    <row r="813" spans="2:14" s="349" customFormat="1" x14ac:dyDescent="0.2">
      <c r="B813" s="350"/>
      <c r="C813" s="351"/>
      <c r="D813" s="351"/>
      <c r="E813" s="351"/>
      <c r="F813" s="351"/>
      <c r="G813" s="351"/>
      <c r="H813" s="352"/>
      <c r="I813" s="352"/>
      <c r="J813" s="352"/>
      <c r="K813" s="352"/>
      <c r="L813" s="353"/>
      <c r="M813" s="352"/>
      <c r="N813" s="353"/>
    </row>
    <row r="814" spans="2:14" s="349" customFormat="1" x14ac:dyDescent="0.2">
      <c r="B814" s="350"/>
      <c r="C814" s="351"/>
      <c r="D814" s="351"/>
      <c r="E814" s="351"/>
      <c r="F814" s="351"/>
      <c r="G814" s="351"/>
      <c r="H814" s="352"/>
      <c r="I814" s="352"/>
      <c r="J814" s="352"/>
      <c r="K814" s="352"/>
      <c r="L814" s="353"/>
      <c r="M814" s="352"/>
      <c r="N814" s="353"/>
    </row>
    <row r="815" spans="2:14" s="349" customFormat="1" x14ac:dyDescent="0.2">
      <c r="B815" s="350"/>
      <c r="C815" s="351"/>
      <c r="D815" s="351"/>
      <c r="E815" s="351"/>
      <c r="F815" s="351"/>
      <c r="G815" s="351"/>
      <c r="H815" s="352"/>
      <c r="I815" s="352"/>
      <c r="J815" s="352"/>
      <c r="K815" s="352"/>
      <c r="L815" s="353"/>
      <c r="M815" s="352"/>
      <c r="N815" s="353"/>
    </row>
    <row r="816" spans="2:14" s="349" customFormat="1" x14ac:dyDescent="0.2">
      <c r="B816" s="350"/>
      <c r="C816" s="351"/>
      <c r="D816" s="351"/>
      <c r="E816" s="351"/>
      <c r="F816" s="351"/>
      <c r="G816" s="351"/>
      <c r="H816" s="352"/>
      <c r="I816" s="352"/>
      <c r="J816" s="352"/>
      <c r="K816" s="352"/>
      <c r="L816" s="353"/>
      <c r="M816" s="352"/>
      <c r="N816" s="353"/>
    </row>
    <row r="817" spans="2:14" s="349" customFormat="1" x14ac:dyDescent="0.2">
      <c r="B817" s="350"/>
      <c r="C817" s="351"/>
      <c r="D817" s="351"/>
      <c r="E817" s="351"/>
      <c r="F817" s="351"/>
      <c r="G817" s="351"/>
      <c r="H817" s="352"/>
      <c r="I817" s="352"/>
      <c r="J817" s="352"/>
      <c r="K817" s="352"/>
      <c r="L817" s="353"/>
      <c r="M817" s="352"/>
      <c r="N817" s="353"/>
    </row>
    <row r="818" spans="2:14" s="349" customFormat="1" x14ac:dyDescent="0.2">
      <c r="B818" s="350"/>
      <c r="C818" s="351"/>
      <c r="D818" s="351"/>
      <c r="E818" s="351"/>
      <c r="F818" s="351"/>
      <c r="G818" s="351"/>
      <c r="H818" s="352"/>
      <c r="I818" s="352"/>
      <c r="J818" s="352"/>
      <c r="K818" s="352"/>
      <c r="L818" s="353"/>
      <c r="M818" s="352"/>
      <c r="N818" s="353"/>
    </row>
    <row r="819" spans="2:14" s="349" customFormat="1" x14ac:dyDescent="0.2">
      <c r="B819" s="350"/>
      <c r="C819" s="351"/>
      <c r="D819" s="351"/>
      <c r="E819" s="351"/>
      <c r="F819" s="351"/>
      <c r="G819" s="351"/>
      <c r="H819" s="352"/>
      <c r="I819" s="352"/>
      <c r="J819" s="352"/>
      <c r="K819" s="352"/>
      <c r="L819" s="353"/>
      <c r="M819" s="352"/>
      <c r="N819" s="353"/>
    </row>
    <row r="820" spans="2:14" s="349" customFormat="1" x14ac:dyDescent="0.2">
      <c r="B820" s="350"/>
      <c r="C820" s="351"/>
      <c r="D820" s="351"/>
      <c r="E820" s="351"/>
      <c r="F820" s="351"/>
      <c r="G820" s="351"/>
      <c r="H820" s="352"/>
      <c r="I820" s="352"/>
      <c r="J820" s="352"/>
      <c r="K820" s="352"/>
      <c r="L820" s="353"/>
      <c r="M820" s="352"/>
      <c r="N820" s="353"/>
    </row>
    <row r="821" spans="2:14" s="349" customFormat="1" x14ac:dyDescent="0.2">
      <c r="B821" s="350"/>
      <c r="C821" s="351"/>
      <c r="D821" s="351"/>
      <c r="E821" s="351"/>
      <c r="F821" s="351"/>
      <c r="G821" s="351"/>
      <c r="H821" s="352"/>
      <c r="I821" s="352"/>
      <c r="J821" s="352"/>
      <c r="K821" s="352"/>
      <c r="L821" s="353"/>
      <c r="M821" s="352"/>
      <c r="N821" s="353"/>
    </row>
    <row r="822" spans="2:14" s="349" customFormat="1" x14ac:dyDescent="0.2">
      <c r="B822" s="350"/>
      <c r="C822" s="351"/>
      <c r="D822" s="351"/>
      <c r="E822" s="351"/>
      <c r="F822" s="351"/>
      <c r="G822" s="351"/>
      <c r="H822" s="352"/>
      <c r="I822" s="352"/>
      <c r="J822" s="352"/>
      <c r="K822" s="352"/>
      <c r="L822" s="353"/>
      <c r="M822" s="352"/>
      <c r="N822" s="353"/>
    </row>
    <row r="823" spans="2:14" s="349" customFormat="1" x14ac:dyDescent="0.2">
      <c r="B823" s="350"/>
      <c r="C823" s="351"/>
      <c r="D823" s="351"/>
      <c r="E823" s="351"/>
      <c r="F823" s="351"/>
      <c r="G823" s="351"/>
      <c r="H823" s="352"/>
      <c r="I823" s="352"/>
      <c r="J823" s="352"/>
      <c r="K823" s="352"/>
      <c r="L823" s="353"/>
      <c r="M823" s="352"/>
      <c r="N823" s="353"/>
    </row>
    <row r="824" spans="2:14" s="349" customFormat="1" x14ac:dyDescent="0.2">
      <c r="B824" s="350"/>
      <c r="C824" s="351"/>
      <c r="D824" s="351"/>
      <c r="E824" s="351"/>
      <c r="F824" s="351"/>
      <c r="G824" s="351"/>
      <c r="H824" s="352"/>
      <c r="I824" s="352"/>
      <c r="J824" s="352"/>
      <c r="K824" s="352"/>
      <c r="L824" s="353"/>
      <c r="M824" s="352"/>
      <c r="N824" s="353"/>
    </row>
    <row r="825" spans="2:14" s="349" customFormat="1" x14ac:dyDescent="0.2">
      <c r="B825" s="350"/>
      <c r="C825" s="351"/>
      <c r="D825" s="351"/>
      <c r="E825" s="351"/>
      <c r="F825" s="351"/>
      <c r="G825" s="351"/>
      <c r="H825" s="352"/>
      <c r="I825" s="352"/>
      <c r="J825" s="352"/>
      <c r="K825" s="352"/>
      <c r="L825" s="353"/>
      <c r="M825" s="352"/>
      <c r="N825" s="353"/>
    </row>
    <row r="826" spans="2:14" s="349" customFormat="1" x14ac:dyDescent="0.2">
      <c r="B826" s="350"/>
      <c r="C826" s="351"/>
      <c r="D826" s="351"/>
      <c r="E826" s="351"/>
      <c r="F826" s="351"/>
      <c r="G826" s="351"/>
      <c r="H826" s="352"/>
      <c r="I826" s="352"/>
      <c r="J826" s="352"/>
      <c r="K826" s="352"/>
      <c r="L826" s="353"/>
      <c r="M826" s="352"/>
      <c r="N826" s="353"/>
    </row>
    <row r="827" spans="2:14" s="349" customFormat="1" x14ac:dyDescent="0.2">
      <c r="B827" s="350"/>
      <c r="C827" s="351"/>
      <c r="D827" s="351"/>
      <c r="E827" s="351"/>
      <c r="F827" s="351"/>
      <c r="G827" s="351"/>
      <c r="H827" s="352"/>
      <c r="I827" s="352"/>
      <c r="J827" s="352"/>
      <c r="K827" s="352"/>
      <c r="L827" s="353"/>
      <c r="M827" s="352"/>
      <c r="N827" s="353"/>
    </row>
    <row r="828" spans="2:14" s="349" customFormat="1" x14ac:dyDescent="0.2">
      <c r="B828" s="350"/>
      <c r="C828" s="351"/>
      <c r="D828" s="351"/>
      <c r="E828" s="351"/>
      <c r="F828" s="351"/>
      <c r="G828" s="351"/>
      <c r="H828" s="352"/>
      <c r="I828" s="352"/>
      <c r="J828" s="352"/>
      <c r="K828" s="352"/>
      <c r="L828" s="353"/>
      <c r="M828" s="352"/>
      <c r="N828" s="353"/>
    </row>
    <row r="829" spans="2:14" s="349" customFormat="1" x14ac:dyDescent="0.2">
      <c r="B829" s="350"/>
      <c r="C829" s="351"/>
      <c r="D829" s="351"/>
      <c r="E829" s="351"/>
      <c r="F829" s="351"/>
      <c r="G829" s="351"/>
      <c r="H829" s="352"/>
      <c r="I829" s="352"/>
      <c r="J829" s="352"/>
      <c r="K829" s="352"/>
      <c r="L829" s="353"/>
      <c r="M829" s="352"/>
      <c r="N829" s="353"/>
    </row>
    <row r="830" spans="2:14" s="349" customFormat="1" x14ac:dyDescent="0.2">
      <c r="B830" s="350"/>
      <c r="C830" s="351"/>
      <c r="D830" s="351"/>
      <c r="E830" s="351"/>
      <c r="F830" s="351"/>
      <c r="G830" s="351"/>
      <c r="H830" s="352"/>
      <c r="I830" s="352"/>
      <c r="J830" s="352"/>
      <c r="K830" s="352"/>
      <c r="L830" s="353"/>
      <c r="M830" s="352"/>
      <c r="N830" s="353"/>
    </row>
    <row r="831" spans="2:14" s="349" customFormat="1" x14ac:dyDescent="0.2">
      <c r="B831" s="350"/>
      <c r="C831" s="351"/>
      <c r="D831" s="351"/>
      <c r="E831" s="351"/>
      <c r="F831" s="351"/>
      <c r="G831" s="351"/>
      <c r="H831" s="352"/>
      <c r="I831" s="352"/>
      <c r="J831" s="352"/>
      <c r="K831" s="352"/>
      <c r="L831" s="353"/>
      <c r="M831" s="352"/>
      <c r="N831" s="353"/>
    </row>
    <row r="832" spans="2:14" s="349" customFormat="1" x14ac:dyDescent="0.2">
      <c r="B832" s="350"/>
      <c r="C832" s="351"/>
      <c r="D832" s="351"/>
      <c r="E832" s="351"/>
      <c r="F832" s="351"/>
      <c r="G832" s="351"/>
      <c r="H832" s="352"/>
      <c r="I832" s="352"/>
      <c r="J832" s="352"/>
      <c r="K832" s="352"/>
      <c r="L832" s="353"/>
      <c r="M832" s="352"/>
      <c r="N832" s="353"/>
    </row>
    <row r="833" spans="2:14" s="349" customFormat="1" x14ac:dyDescent="0.2">
      <c r="B833" s="350"/>
      <c r="C833" s="351"/>
      <c r="D833" s="351"/>
      <c r="E833" s="351"/>
      <c r="F833" s="351"/>
      <c r="G833" s="351"/>
      <c r="H833" s="352"/>
      <c r="I833" s="352"/>
      <c r="J833" s="352"/>
      <c r="K833" s="352"/>
      <c r="L833" s="353"/>
      <c r="M833" s="352"/>
      <c r="N833" s="353"/>
    </row>
    <row r="834" spans="2:14" s="349" customFormat="1" x14ac:dyDescent="0.2">
      <c r="B834" s="350"/>
      <c r="C834" s="351"/>
      <c r="D834" s="351"/>
      <c r="E834" s="351"/>
      <c r="F834" s="351"/>
      <c r="G834" s="351"/>
      <c r="H834" s="352"/>
      <c r="I834" s="352"/>
      <c r="J834" s="352"/>
      <c r="K834" s="352"/>
      <c r="L834" s="353"/>
      <c r="M834" s="352"/>
      <c r="N834" s="353"/>
    </row>
    <row r="835" spans="2:14" s="349" customFormat="1" x14ac:dyDescent="0.2">
      <c r="B835" s="350"/>
      <c r="C835" s="351"/>
      <c r="D835" s="351"/>
      <c r="E835" s="351"/>
      <c r="F835" s="351"/>
      <c r="G835" s="351"/>
      <c r="H835" s="352"/>
      <c r="I835" s="352"/>
      <c r="J835" s="352"/>
      <c r="K835" s="352"/>
      <c r="L835" s="353"/>
      <c r="M835" s="352"/>
      <c r="N835" s="353"/>
    </row>
    <row r="836" spans="2:14" s="349" customFormat="1" x14ac:dyDescent="0.2">
      <c r="B836" s="350"/>
      <c r="C836" s="351"/>
      <c r="D836" s="351"/>
      <c r="E836" s="351"/>
      <c r="F836" s="351"/>
      <c r="G836" s="351"/>
      <c r="H836" s="352"/>
      <c r="I836" s="352"/>
      <c r="J836" s="352"/>
      <c r="K836" s="352"/>
      <c r="L836" s="353"/>
      <c r="M836" s="352"/>
      <c r="N836" s="353"/>
    </row>
    <row r="837" spans="2:14" s="349" customFormat="1" x14ac:dyDescent="0.2">
      <c r="B837" s="350"/>
      <c r="C837" s="351"/>
      <c r="D837" s="351"/>
      <c r="E837" s="351"/>
      <c r="F837" s="351"/>
      <c r="G837" s="351"/>
      <c r="H837" s="352"/>
      <c r="I837" s="352"/>
      <c r="J837" s="352"/>
      <c r="K837" s="352"/>
      <c r="L837" s="353"/>
      <c r="M837" s="352"/>
      <c r="N837" s="353"/>
    </row>
    <row r="838" spans="2:14" s="349" customFormat="1" x14ac:dyDescent="0.2">
      <c r="B838" s="350"/>
      <c r="C838" s="351"/>
      <c r="D838" s="351"/>
      <c r="E838" s="351"/>
      <c r="F838" s="351"/>
      <c r="G838" s="351"/>
      <c r="H838" s="352"/>
      <c r="I838" s="352"/>
      <c r="J838" s="352"/>
      <c r="K838" s="352"/>
      <c r="L838" s="353"/>
      <c r="M838" s="352"/>
      <c r="N838" s="353"/>
    </row>
    <row r="839" spans="2:14" s="349" customFormat="1" x14ac:dyDescent="0.2">
      <c r="B839" s="350"/>
      <c r="C839" s="351"/>
      <c r="D839" s="351"/>
      <c r="E839" s="351"/>
      <c r="F839" s="351"/>
      <c r="G839" s="351"/>
      <c r="H839" s="352"/>
      <c r="I839" s="352"/>
      <c r="J839" s="352"/>
      <c r="K839" s="352"/>
      <c r="L839" s="353"/>
      <c r="M839" s="352"/>
      <c r="N839" s="353"/>
    </row>
    <row r="840" spans="2:14" s="349" customFormat="1" x14ac:dyDescent="0.2">
      <c r="B840" s="350"/>
      <c r="C840" s="351"/>
      <c r="D840" s="351"/>
      <c r="E840" s="351"/>
      <c r="F840" s="351"/>
      <c r="G840" s="351"/>
      <c r="H840" s="352"/>
      <c r="I840" s="352"/>
      <c r="J840" s="352"/>
      <c r="K840" s="352"/>
      <c r="L840" s="353"/>
      <c r="M840" s="352"/>
      <c r="N840" s="353"/>
    </row>
    <row r="841" spans="2:14" s="349" customFormat="1" x14ac:dyDescent="0.2">
      <c r="B841" s="350"/>
      <c r="C841" s="351"/>
      <c r="D841" s="351"/>
      <c r="E841" s="351"/>
      <c r="F841" s="351"/>
      <c r="G841" s="351"/>
      <c r="H841" s="352"/>
      <c r="I841" s="352"/>
      <c r="J841" s="352"/>
      <c r="K841" s="352"/>
      <c r="L841" s="353"/>
      <c r="M841" s="352"/>
      <c r="N841" s="353"/>
    </row>
    <row r="842" spans="2:14" s="349" customFormat="1" x14ac:dyDescent="0.2">
      <c r="B842" s="350"/>
      <c r="C842" s="351"/>
      <c r="D842" s="351"/>
      <c r="E842" s="351"/>
      <c r="F842" s="351"/>
      <c r="G842" s="351"/>
      <c r="H842" s="352"/>
      <c r="I842" s="352"/>
      <c r="J842" s="352"/>
      <c r="K842" s="352"/>
      <c r="L842" s="353"/>
      <c r="M842" s="352"/>
      <c r="N842" s="353"/>
    </row>
    <row r="843" spans="2:14" s="349" customFormat="1" x14ac:dyDescent="0.2">
      <c r="B843" s="350"/>
      <c r="C843" s="351"/>
      <c r="D843" s="351"/>
      <c r="E843" s="351"/>
      <c r="F843" s="351"/>
      <c r="G843" s="351"/>
      <c r="H843" s="352"/>
      <c r="I843" s="352"/>
      <c r="J843" s="352"/>
      <c r="K843" s="352"/>
      <c r="L843" s="353"/>
      <c r="M843" s="352"/>
      <c r="N843" s="353"/>
    </row>
    <row r="844" spans="2:14" s="349" customFormat="1" x14ac:dyDescent="0.2">
      <c r="B844" s="350"/>
      <c r="C844" s="351"/>
      <c r="D844" s="351"/>
      <c r="E844" s="351"/>
      <c r="F844" s="351"/>
      <c r="G844" s="351"/>
      <c r="H844" s="352"/>
      <c r="I844" s="352"/>
      <c r="J844" s="352"/>
      <c r="K844" s="352"/>
      <c r="L844" s="353"/>
      <c r="M844" s="352"/>
      <c r="N844" s="353"/>
    </row>
    <row r="845" spans="2:14" s="349" customFormat="1" x14ac:dyDescent="0.2">
      <c r="B845" s="350"/>
      <c r="C845" s="351"/>
      <c r="D845" s="351"/>
      <c r="E845" s="351"/>
      <c r="F845" s="351"/>
      <c r="G845" s="351"/>
      <c r="H845" s="352"/>
      <c r="I845" s="352"/>
      <c r="J845" s="352"/>
      <c r="K845" s="352"/>
      <c r="L845" s="353"/>
      <c r="M845" s="352"/>
      <c r="N845" s="353"/>
    </row>
    <row r="846" spans="2:14" s="349" customFormat="1" x14ac:dyDescent="0.2">
      <c r="B846" s="350"/>
      <c r="C846" s="351"/>
      <c r="D846" s="351"/>
      <c r="E846" s="351"/>
      <c r="F846" s="351"/>
      <c r="G846" s="351"/>
      <c r="H846" s="352"/>
      <c r="I846" s="352"/>
      <c r="J846" s="352"/>
      <c r="K846" s="352"/>
      <c r="L846" s="353"/>
      <c r="M846" s="352"/>
      <c r="N846" s="353"/>
    </row>
    <row r="847" spans="2:14" s="349" customFormat="1" x14ac:dyDescent="0.2">
      <c r="B847" s="350"/>
      <c r="C847" s="351"/>
      <c r="D847" s="351"/>
      <c r="E847" s="351"/>
      <c r="F847" s="351"/>
      <c r="G847" s="351"/>
      <c r="H847" s="352"/>
      <c r="I847" s="352"/>
      <c r="J847" s="352"/>
      <c r="K847" s="352"/>
      <c r="L847" s="353"/>
      <c r="M847" s="352"/>
      <c r="N847" s="353"/>
    </row>
    <row r="848" spans="2:14" s="349" customFormat="1" x14ac:dyDescent="0.2">
      <c r="B848" s="350"/>
      <c r="C848" s="351"/>
      <c r="D848" s="351"/>
      <c r="E848" s="351"/>
      <c r="F848" s="351"/>
      <c r="G848" s="351"/>
      <c r="H848" s="352"/>
      <c r="I848" s="352"/>
      <c r="J848" s="352"/>
      <c r="K848" s="352"/>
      <c r="L848" s="353"/>
      <c r="M848" s="352"/>
      <c r="N848" s="353"/>
    </row>
    <row r="849" spans="2:14" s="349" customFormat="1" x14ac:dyDescent="0.2">
      <c r="B849" s="350"/>
      <c r="C849" s="351"/>
      <c r="D849" s="351"/>
      <c r="E849" s="351"/>
      <c r="F849" s="351"/>
      <c r="G849" s="351"/>
      <c r="H849" s="352"/>
      <c r="I849" s="352"/>
      <c r="J849" s="352"/>
      <c r="K849" s="352"/>
      <c r="L849" s="353"/>
      <c r="M849" s="352"/>
      <c r="N849" s="353"/>
    </row>
    <row r="850" spans="2:14" s="349" customFormat="1" x14ac:dyDescent="0.2">
      <c r="B850" s="350"/>
      <c r="C850" s="351"/>
      <c r="D850" s="351"/>
      <c r="E850" s="351"/>
      <c r="F850" s="351"/>
      <c r="G850" s="351"/>
      <c r="H850" s="352"/>
      <c r="I850" s="352"/>
      <c r="J850" s="352"/>
      <c r="K850" s="352"/>
      <c r="L850" s="353"/>
      <c r="M850" s="352"/>
      <c r="N850" s="353"/>
    </row>
    <row r="851" spans="2:14" s="349" customFormat="1" x14ac:dyDescent="0.2">
      <c r="B851" s="350"/>
      <c r="C851" s="351"/>
      <c r="D851" s="351"/>
      <c r="E851" s="351"/>
      <c r="F851" s="351"/>
      <c r="G851" s="351"/>
      <c r="H851" s="352"/>
      <c r="I851" s="352"/>
      <c r="J851" s="352"/>
      <c r="K851" s="352"/>
      <c r="L851" s="353"/>
      <c r="M851" s="352"/>
      <c r="N851" s="353"/>
    </row>
    <row r="852" spans="2:14" s="349" customFormat="1" x14ac:dyDescent="0.2">
      <c r="B852" s="350"/>
      <c r="C852" s="351"/>
      <c r="D852" s="351"/>
      <c r="E852" s="351"/>
      <c r="F852" s="351"/>
      <c r="G852" s="351"/>
      <c r="H852" s="352"/>
      <c r="I852" s="352"/>
      <c r="J852" s="352"/>
      <c r="K852" s="352"/>
      <c r="L852" s="353"/>
      <c r="M852" s="352"/>
      <c r="N852" s="353"/>
    </row>
    <row r="853" spans="2:14" s="349" customFormat="1" x14ac:dyDescent="0.2">
      <c r="B853" s="350"/>
      <c r="C853" s="351"/>
      <c r="D853" s="351"/>
      <c r="E853" s="351"/>
      <c r="F853" s="351"/>
      <c r="G853" s="351"/>
      <c r="H853" s="352"/>
      <c r="I853" s="352"/>
      <c r="J853" s="352"/>
      <c r="K853" s="352"/>
      <c r="L853" s="353"/>
      <c r="M853" s="352"/>
      <c r="N853" s="353"/>
    </row>
    <row r="854" spans="2:14" s="349" customFormat="1" x14ac:dyDescent="0.2">
      <c r="B854" s="350"/>
      <c r="C854" s="351"/>
      <c r="D854" s="351"/>
      <c r="E854" s="351"/>
      <c r="F854" s="351"/>
      <c r="G854" s="351"/>
      <c r="H854" s="352"/>
      <c r="I854" s="352"/>
      <c r="J854" s="352"/>
      <c r="K854" s="352"/>
      <c r="L854" s="353"/>
      <c r="M854" s="352"/>
      <c r="N854" s="353"/>
    </row>
    <row r="855" spans="2:14" s="349" customFormat="1" x14ac:dyDescent="0.2">
      <c r="B855" s="350"/>
      <c r="C855" s="351"/>
      <c r="D855" s="351"/>
      <c r="E855" s="351"/>
      <c r="F855" s="351"/>
      <c r="G855" s="351"/>
      <c r="H855" s="352"/>
      <c r="I855" s="352"/>
      <c r="J855" s="352"/>
      <c r="K855" s="352"/>
      <c r="L855" s="353"/>
      <c r="M855" s="352"/>
      <c r="N855" s="353"/>
    </row>
    <row r="856" spans="2:14" s="349" customFormat="1" x14ac:dyDescent="0.2">
      <c r="B856" s="350"/>
      <c r="C856" s="351"/>
      <c r="D856" s="351"/>
      <c r="E856" s="351"/>
      <c r="F856" s="351"/>
      <c r="G856" s="351"/>
      <c r="H856" s="352"/>
      <c r="I856" s="352"/>
      <c r="J856" s="352"/>
      <c r="K856" s="352"/>
      <c r="L856" s="353"/>
      <c r="M856" s="352"/>
      <c r="N856" s="353"/>
    </row>
    <row r="857" spans="2:14" s="349" customFormat="1" x14ac:dyDescent="0.2">
      <c r="B857" s="350"/>
      <c r="C857" s="351"/>
      <c r="D857" s="351"/>
      <c r="E857" s="351"/>
      <c r="F857" s="351"/>
      <c r="G857" s="351"/>
      <c r="H857" s="352"/>
      <c r="I857" s="352"/>
      <c r="J857" s="352"/>
      <c r="K857" s="352"/>
      <c r="L857" s="353"/>
      <c r="M857" s="352"/>
      <c r="N857" s="353"/>
    </row>
    <row r="858" spans="2:14" s="349" customFormat="1" x14ac:dyDescent="0.2">
      <c r="B858" s="350"/>
      <c r="C858" s="351"/>
      <c r="D858" s="351"/>
      <c r="E858" s="351"/>
      <c r="F858" s="351"/>
      <c r="G858" s="351"/>
      <c r="H858" s="352"/>
      <c r="I858" s="352"/>
      <c r="J858" s="352"/>
      <c r="K858" s="352"/>
      <c r="L858" s="353"/>
      <c r="M858" s="352"/>
      <c r="N858" s="353"/>
    </row>
    <row r="859" spans="2:14" s="349" customFormat="1" x14ac:dyDescent="0.2">
      <c r="B859" s="350"/>
      <c r="C859" s="351"/>
      <c r="D859" s="351"/>
      <c r="E859" s="351"/>
      <c r="F859" s="351"/>
      <c r="G859" s="351"/>
      <c r="H859" s="352"/>
      <c r="I859" s="352"/>
      <c r="J859" s="352"/>
      <c r="K859" s="352"/>
      <c r="L859" s="353"/>
      <c r="M859" s="352"/>
      <c r="N859" s="353"/>
    </row>
    <row r="860" spans="2:14" s="349" customFormat="1" x14ac:dyDescent="0.2">
      <c r="B860" s="350"/>
      <c r="C860" s="351"/>
      <c r="D860" s="351"/>
      <c r="E860" s="351"/>
      <c r="F860" s="351"/>
      <c r="G860" s="351"/>
      <c r="H860" s="352"/>
      <c r="I860" s="352"/>
      <c r="J860" s="352"/>
      <c r="K860" s="352"/>
      <c r="L860" s="353"/>
      <c r="M860" s="352"/>
      <c r="N860" s="353"/>
    </row>
    <row r="861" spans="2:14" s="349" customFormat="1" x14ac:dyDescent="0.2">
      <c r="B861" s="350"/>
      <c r="C861" s="351"/>
      <c r="D861" s="351"/>
      <c r="E861" s="351"/>
      <c r="F861" s="351"/>
      <c r="G861" s="351"/>
      <c r="H861" s="352"/>
      <c r="I861" s="352"/>
      <c r="J861" s="352"/>
      <c r="K861" s="352"/>
      <c r="L861" s="353"/>
      <c r="M861" s="352"/>
      <c r="N861" s="353"/>
    </row>
    <row r="862" spans="2:14" s="349" customFormat="1" x14ac:dyDescent="0.2">
      <c r="B862" s="350"/>
      <c r="C862" s="351"/>
      <c r="D862" s="351"/>
      <c r="E862" s="351"/>
      <c r="F862" s="351"/>
      <c r="G862" s="351"/>
      <c r="H862" s="352"/>
      <c r="I862" s="352"/>
      <c r="J862" s="352"/>
      <c r="K862" s="352"/>
      <c r="L862" s="353"/>
      <c r="M862" s="352"/>
      <c r="N862" s="353"/>
    </row>
    <row r="863" spans="2:14" s="349" customFormat="1" x14ac:dyDescent="0.2">
      <c r="B863" s="350"/>
      <c r="C863" s="351"/>
      <c r="D863" s="351"/>
      <c r="E863" s="351"/>
      <c r="F863" s="351"/>
      <c r="G863" s="351"/>
      <c r="H863" s="352"/>
      <c r="I863" s="352"/>
      <c r="J863" s="352"/>
      <c r="K863" s="352"/>
      <c r="L863" s="353"/>
      <c r="M863" s="352"/>
      <c r="N863" s="353"/>
    </row>
    <row r="864" spans="2:14" s="349" customFormat="1" x14ac:dyDescent="0.2">
      <c r="B864" s="350"/>
      <c r="C864" s="351"/>
      <c r="D864" s="351"/>
      <c r="E864" s="351"/>
      <c r="F864" s="351"/>
      <c r="G864" s="351"/>
      <c r="H864" s="352"/>
      <c r="I864" s="352"/>
      <c r="J864" s="352"/>
      <c r="K864" s="352"/>
      <c r="L864" s="353"/>
      <c r="M864" s="352"/>
      <c r="N864" s="353"/>
    </row>
    <row r="865" spans="2:14" s="349" customFormat="1" x14ac:dyDescent="0.2">
      <c r="B865" s="350"/>
      <c r="C865" s="351"/>
      <c r="D865" s="351"/>
      <c r="E865" s="351"/>
      <c r="F865" s="351"/>
      <c r="G865" s="351"/>
      <c r="H865" s="352"/>
      <c r="I865" s="352"/>
      <c r="J865" s="352"/>
      <c r="K865" s="352"/>
      <c r="L865" s="353"/>
      <c r="M865" s="352"/>
      <c r="N865" s="353"/>
    </row>
    <row r="866" spans="2:14" s="349" customFormat="1" x14ac:dyDescent="0.2">
      <c r="B866" s="350"/>
      <c r="C866" s="351"/>
      <c r="D866" s="351"/>
      <c r="E866" s="351"/>
      <c r="F866" s="351"/>
      <c r="G866" s="351"/>
      <c r="H866" s="352"/>
      <c r="I866" s="352"/>
      <c r="J866" s="352"/>
      <c r="K866" s="352"/>
      <c r="L866" s="353"/>
      <c r="M866" s="352"/>
      <c r="N866" s="353"/>
    </row>
    <row r="867" spans="2:14" s="349" customFormat="1" x14ac:dyDescent="0.2">
      <c r="B867" s="350"/>
      <c r="C867" s="351"/>
      <c r="D867" s="351"/>
      <c r="E867" s="351"/>
      <c r="F867" s="351"/>
      <c r="G867" s="351"/>
      <c r="H867" s="352"/>
      <c r="I867" s="352"/>
      <c r="J867" s="352"/>
      <c r="K867" s="352"/>
      <c r="L867" s="353"/>
      <c r="M867" s="352"/>
      <c r="N867" s="353"/>
    </row>
    <row r="868" spans="2:14" s="349" customFormat="1" x14ac:dyDescent="0.2">
      <c r="B868" s="350"/>
      <c r="C868" s="351"/>
      <c r="D868" s="351"/>
      <c r="E868" s="351"/>
      <c r="F868" s="351"/>
      <c r="G868" s="351"/>
      <c r="H868" s="352"/>
      <c r="I868" s="352"/>
      <c r="J868" s="352"/>
      <c r="K868" s="352"/>
      <c r="L868" s="353"/>
      <c r="M868" s="352"/>
      <c r="N868" s="353"/>
    </row>
    <row r="869" spans="2:14" s="349" customFormat="1" x14ac:dyDescent="0.2">
      <c r="B869" s="350"/>
      <c r="C869" s="351"/>
      <c r="D869" s="351"/>
      <c r="E869" s="351"/>
      <c r="F869" s="351"/>
      <c r="G869" s="351"/>
      <c r="H869" s="352"/>
      <c r="I869" s="352"/>
      <c r="J869" s="352"/>
      <c r="K869" s="352"/>
      <c r="L869" s="353"/>
      <c r="M869" s="352"/>
      <c r="N869" s="353"/>
    </row>
    <row r="870" spans="2:14" s="349" customFormat="1" x14ac:dyDescent="0.2">
      <c r="B870" s="350"/>
      <c r="C870" s="351"/>
      <c r="D870" s="351"/>
      <c r="E870" s="351"/>
      <c r="F870" s="351"/>
      <c r="G870" s="351"/>
      <c r="H870" s="352"/>
      <c r="I870" s="352"/>
      <c r="J870" s="352"/>
      <c r="K870" s="352"/>
      <c r="L870" s="353"/>
      <c r="M870" s="352"/>
      <c r="N870" s="353"/>
    </row>
    <row r="871" spans="2:14" s="349" customFormat="1" x14ac:dyDescent="0.2">
      <c r="B871" s="350"/>
      <c r="C871" s="351"/>
      <c r="D871" s="351"/>
      <c r="E871" s="351"/>
      <c r="F871" s="351"/>
      <c r="G871" s="351"/>
      <c r="H871" s="352"/>
      <c r="I871" s="352"/>
      <c r="J871" s="352"/>
      <c r="K871" s="352"/>
      <c r="L871" s="353"/>
      <c r="M871" s="352"/>
      <c r="N871" s="353"/>
    </row>
    <row r="872" spans="2:14" s="349" customFormat="1" x14ac:dyDescent="0.2">
      <c r="B872" s="350"/>
      <c r="C872" s="351"/>
      <c r="D872" s="351"/>
      <c r="E872" s="351"/>
      <c r="F872" s="351"/>
      <c r="G872" s="351"/>
      <c r="H872" s="352"/>
      <c r="I872" s="352"/>
      <c r="J872" s="352"/>
      <c r="K872" s="352"/>
      <c r="L872" s="353"/>
      <c r="M872" s="352"/>
      <c r="N872" s="353"/>
    </row>
    <row r="873" spans="2:14" s="349" customFormat="1" x14ac:dyDescent="0.2">
      <c r="B873" s="350"/>
      <c r="C873" s="351"/>
      <c r="D873" s="351"/>
      <c r="E873" s="351"/>
      <c r="F873" s="351"/>
      <c r="G873" s="351"/>
      <c r="H873" s="352"/>
      <c r="I873" s="352"/>
      <c r="J873" s="352"/>
      <c r="K873" s="352"/>
      <c r="L873" s="353"/>
      <c r="M873" s="352"/>
      <c r="N873" s="353"/>
    </row>
    <row r="874" spans="2:14" s="349" customFormat="1" x14ac:dyDescent="0.2">
      <c r="B874" s="350"/>
      <c r="C874" s="351"/>
      <c r="D874" s="351"/>
      <c r="E874" s="351"/>
      <c r="F874" s="351"/>
      <c r="G874" s="351"/>
      <c r="H874" s="352"/>
      <c r="I874" s="352"/>
      <c r="J874" s="352"/>
      <c r="K874" s="352"/>
      <c r="L874" s="353"/>
      <c r="M874" s="352"/>
      <c r="N874" s="353"/>
    </row>
    <row r="875" spans="2:14" s="349" customFormat="1" x14ac:dyDescent="0.2">
      <c r="B875" s="350"/>
      <c r="C875" s="351"/>
      <c r="D875" s="351"/>
      <c r="E875" s="351"/>
      <c r="F875" s="351"/>
      <c r="G875" s="351"/>
      <c r="H875" s="352"/>
      <c r="I875" s="352"/>
      <c r="J875" s="352"/>
      <c r="K875" s="352"/>
      <c r="L875" s="353"/>
      <c r="M875" s="352"/>
      <c r="N875" s="353"/>
    </row>
    <row r="876" spans="2:14" s="349" customFormat="1" x14ac:dyDescent="0.2">
      <c r="B876" s="350"/>
      <c r="C876" s="351"/>
      <c r="D876" s="351"/>
      <c r="E876" s="351"/>
      <c r="F876" s="351"/>
      <c r="G876" s="351"/>
      <c r="H876" s="352"/>
      <c r="I876" s="352"/>
      <c r="J876" s="352"/>
      <c r="K876" s="352"/>
      <c r="L876" s="353"/>
      <c r="M876" s="352"/>
      <c r="N876" s="353"/>
    </row>
    <row r="877" spans="2:14" s="349" customFormat="1" x14ac:dyDescent="0.2">
      <c r="B877" s="350"/>
      <c r="C877" s="351"/>
      <c r="D877" s="351"/>
      <c r="E877" s="351"/>
      <c r="F877" s="351"/>
      <c r="G877" s="351"/>
      <c r="H877" s="352"/>
      <c r="I877" s="352"/>
      <c r="J877" s="352"/>
      <c r="K877" s="352"/>
      <c r="L877" s="353"/>
      <c r="M877" s="352"/>
      <c r="N877" s="353"/>
    </row>
    <row r="878" spans="2:14" s="349" customFormat="1" x14ac:dyDescent="0.2">
      <c r="B878" s="350"/>
      <c r="C878" s="351"/>
      <c r="D878" s="351"/>
      <c r="E878" s="351"/>
      <c r="F878" s="351"/>
      <c r="G878" s="351"/>
      <c r="H878" s="352"/>
      <c r="I878" s="352"/>
      <c r="J878" s="352"/>
      <c r="K878" s="352"/>
      <c r="L878" s="353"/>
      <c r="M878" s="352"/>
      <c r="N878" s="353"/>
    </row>
    <row r="879" spans="2:14" s="349" customFormat="1" x14ac:dyDescent="0.2">
      <c r="B879" s="350"/>
      <c r="C879" s="351"/>
      <c r="D879" s="351"/>
      <c r="E879" s="351"/>
      <c r="F879" s="351"/>
      <c r="G879" s="351"/>
      <c r="H879" s="352"/>
      <c r="I879" s="352"/>
      <c r="J879" s="352"/>
      <c r="K879" s="352"/>
      <c r="L879" s="353"/>
      <c r="M879" s="352"/>
      <c r="N879" s="353"/>
    </row>
    <row r="880" spans="2:14" s="349" customFormat="1" x14ac:dyDescent="0.2">
      <c r="B880" s="350"/>
      <c r="C880" s="351"/>
      <c r="D880" s="351"/>
      <c r="E880" s="351"/>
      <c r="F880" s="351"/>
      <c r="G880" s="351"/>
      <c r="H880" s="352"/>
      <c r="I880" s="352"/>
      <c r="J880" s="352"/>
      <c r="K880" s="352"/>
      <c r="L880" s="353"/>
      <c r="M880" s="352"/>
      <c r="N880" s="353"/>
    </row>
    <row r="881" spans="2:14" s="349" customFormat="1" x14ac:dyDescent="0.2">
      <c r="B881" s="350"/>
      <c r="C881" s="351"/>
      <c r="D881" s="351"/>
      <c r="E881" s="351"/>
      <c r="F881" s="351"/>
      <c r="G881" s="351"/>
      <c r="H881" s="352"/>
      <c r="I881" s="352"/>
      <c r="J881" s="352"/>
      <c r="K881" s="352"/>
      <c r="L881" s="353"/>
      <c r="M881" s="352"/>
      <c r="N881" s="353"/>
    </row>
    <row r="882" spans="2:14" s="349" customFormat="1" x14ac:dyDescent="0.2">
      <c r="B882" s="350"/>
      <c r="C882" s="351"/>
      <c r="D882" s="351"/>
      <c r="E882" s="351"/>
      <c r="F882" s="351"/>
      <c r="G882" s="351"/>
      <c r="H882" s="352"/>
      <c r="I882" s="352"/>
      <c r="J882" s="352"/>
      <c r="K882" s="352"/>
      <c r="L882" s="353"/>
      <c r="M882" s="352"/>
      <c r="N882" s="353"/>
    </row>
    <row r="883" spans="2:14" s="349" customFormat="1" x14ac:dyDescent="0.2">
      <c r="B883" s="350"/>
      <c r="C883" s="351"/>
      <c r="D883" s="351"/>
      <c r="E883" s="351"/>
      <c r="F883" s="351"/>
      <c r="G883" s="351"/>
      <c r="H883" s="352"/>
      <c r="I883" s="352"/>
      <c r="J883" s="352"/>
      <c r="K883" s="352"/>
      <c r="L883" s="353"/>
      <c r="M883" s="352"/>
      <c r="N883" s="353"/>
    </row>
    <row r="884" spans="2:14" s="349" customFormat="1" x14ac:dyDescent="0.2">
      <c r="B884" s="350"/>
      <c r="C884" s="351"/>
      <c r="D884" s="351"/>
      <c r="E884" s="351"/>
      <c r="F884" s="351"/>
      <c r="G884" s="351"/>
      <c r="H884" s="352"/>
      <c r="I884" s="352"/>
      <c r="J884" s="352"/>
      <c r="K884" s="352"/>
      <c r="L884" s="353"/>
      <c r="M884" s="352"/>
      <c r="N884" s="353"/>
    </row>
    <row r="885" spans="2:14" s="349" customFormat="1" x14ac:dyDescent="0.2">
      <c r="B885" s="350"/>
      <c r="C885" s="351"/>
      <c r="D885" s="351"/>
      <c r="E885" s="351"/>
      <c r="F885" s="351"/>
      <c r="G885" s="351"/>
      <c r="H885" s="352"/>
      <c r="I885" s="352"/>
      <c r="J885" s="352"/>
      <c r="K885" s="352"/>
      <c r="L885" s="353"/>
      <c r="M885" s="352"/>
      <c r="N885" s="353"/>
    </row>
    <row r="886" spans="2:14" s="349" customFormat="1" x14ac:dyDescent="0.2">
      <c r="B886" s="350"/>
      <c r="C886" s="351"/>
      <c r="D886" s="351"/>
      <c r="E886" s="351"/>
      <c r="F886" s="351"/>
      <c r="G886" s="351"/>
      <c r="H886" s="352"/>
      <c r="I886" s="352"/>
      <c r="J886" s="352"/>
      <c r="K886" s="352"/>
      <c r="L886" s="353"/>
      <c r="M886" s="352"/>
      <c r="N886" s="353"/>
    </row>
    <row r="887" spans="2:14" s="349" customFormat="1" x14ac:dyDescent="0.2">
      <c r="B887" s="350"/>
      <c r="C887" s="351"/>
      <c r="D887" s="351"/>
      <c r="E887" s="351"/>
      <c r="F887" s="351"/>
      <c r="G887" s="351"/>
      <c r="H887" s="352"/>
      <c r="I887" s="352"/>
      <c r="J887" s="352"/>
      <c r="K887" s="352"/>
      <c r="L887" s="353"/>
      <c r="M887" s="352"/>
      <c r="N887" s="353"/>
    </row>
    <row r="888" spans="2:14" s="349" customFormat="1" x14ac:dyDescent="0.2">
      <c r="B888" s="350"/>
      <c r="C888" s="351"/>
      <c r="D888" s="351"/>
      <c r="E888" s="351"/>
      <c r="F888" s="351"/>
      <c r="G888" s="351"/>
      <c r="H888" s="352"/>
      <c r="I888" s="352"/>
      <c r="J888" s="352"/>
      <c r="K888" s="352"/>
      <c r="L888" s="353"/>
      <c r="M888" s="352"/>
      <c r="N888" s="353"/>
    </row>
    <row r="889" spans="2:14" s="349" customFormat="1" x14ac:dyDescent="0.2">
      <c r="B889" s="350"/>
      <c r="C889" s="351"/>
      <c r="D889" s="351"/>
      <c r="E889" s="351"/>
      <c r="F889" s="351"/>
      <c r="G889" s="351"/>
      <c r="H889" s="352"/>
      <c r="I889" s="352"/>
      <c r="J889" s="352"/>
      <c r="K889" s="352"/>
      <c r="L889" s="353"/>
      <c r="M889" s="352"/>
      <c r="N889" s="353"/>
    </row>
    <row r="890" spans="2:14" s="349" customFormat="1" x14ac:dyDescent="0.2">
      <c r="B890" s="350"/>
      <c r="C890" s="351"/>
      <c r="D890" s="351"/>
      <c r="E890" s="351"/>
      <c r="F890" s="351"/>
      <c r="G890" s="351"/>
      <c r="H890" s="352"/>
      <c r="I890" s="352"/>
      <c r="J890" s="352"/>
      <c r="K890" s="352"/>
      <c r="L890" s="353"/>
      <c r="M890" s="352"/>
      <c r="N890" s="353"/>
    </row>
    <row r="891" spans="2:14" s="349" customFormat="1" x14ac:dyDescent="0.2">
      <c r="B891" s="350"/>
      <c r="C891" s="351"/>
      <c r="D891" s="351"/>
      <c r="E891" s="351"/>
      <c r="F891" s="351"/>
      <c r="G891" s="351"/>
      <c r="H891" s="352"/>
      <c r="I891" s="352"/>
      <c r="J891" s="352"/>
      <c r="K891" s="352"/>
      <c r="L891" s="353"/>
      <c r="M891" s="352"/>
      <c r="N891" s="353"/>
    </row>
    <row r="892" spans="2:14" s="349" customFormat="1" x14ac:dyDescent="0.2">
      <c r="B892" s="350"/>
      <c r="C892" s="351"/>
      <c r="D892" s="351"/>
      <c r="E892" s="351"/>
      <c r="F892" s="351"/>
      <c r="G892" s="351"/>
      <c r="H892" s="352"/>
      <c r="I892" s="352"/>
      <c r="J892" s="352"/>
      <c r="K892" s="352"/>
      <c r="L892" s="353"/>
      <c r="M892" s="352"/>
      <c r="N892" s="353"/>
    </row>
    <row r="893" spans="2:14" s="349" customFormat="1" x14ac:dyDescent="0.2">
      <c r="B893" s="350"/>
      <c r="C893" s="351"/>
      <c r="D893" s="351"/>
      <c r="E893" s="351"/>
      <c r="F893" s="351"/>
      <c r="G893" s="351"/>
      <c r="H893" s="352"/>
      <c r="I893" s="352"/>
      <c r="J893" s="352"/>
      <c r="K893" s="352"/>
      <c r="L893" s="353"/>
      <c r="M893" s="352"/>
      <c r="N893" s="353"/>
    </row>
    <row r="894" spans="2:14" s="349" customFormat="1" x14ac:dyDescent="0.2">
      <c r="B894" s="350"/>
      <c r="C894" s="351"/>
      <c r="D894" s="351"/>
      <c r="E894" s="351"/>
      <c r="F894" s="351"/>
      <c r="G894" s="351"/>
      <c r="H894" s="352"/>
      <c r="I894" s="352"/>
      <c r="J894" s="352"/>
      <c r="K894" s="352"/>
      <c r="L894" s="353"/>
      <c r="M894" s="352"/>
      <c r="N894" s="353"/>
    </row>
    <row r="895" spans="2:14" s="349" customFormat="1" x14ac:dyDescent="0.2">
      <c r="B895" s="350"/>
      <c r="C895" s="351"/>
      <c r="D895" s="351"/>
      <c r="E895" s="351"/>
      <c r="F895" s="351"/>
      <c r="G895" s="351"/>
      <c r="H895" s="352"/>
      <c r="I895" s="352"/>
      <c r="J895" s="352"/>
      <c r="K895" s="352"/>
      <c r="L895" s="353"/>
      <c r="M895" s="352"/>
      <c r="N895" s="353"/>
    </row>
    <row r="896" spans="2:14" s="349" customFormat="1" x14ac:dyDescent="0.2">
      <c r="B896" s="350"/>
      <c r="C896" s="351"/>
      <c r="D896" s="351"/>
      <c r="E896" s="351"/>
      <c r="F896" s="351"/>
      <c r="G896" s="351"/>
      <c r="H896" s="352"/>
      <c r="I896" s="352"/>
      <c r="J896" s="352"/>
      <c r="K896" s="352"/>
      <c r="L896" s="353"/>
      <c r="M896" s="352"/>
      <c r="N896" s="353"/>
    </row>
    <row r="897" spans="2:14" s="349" customFormat="1" x14ac:dyDescent="0.2">
      <c r="B897" s="350"/>
      <c r="C897" s="351"/>
      <c r="D897" s="351"/>
      <c r="E897" s="351"/>
      <c r="F897" s="351"/>
      <c r="G897" s="351"/>
      <c r="H897" s="352"/>
      <c r="I897" s="352"/>
      <c r="J897" s="352"/>
      <c r="K897" s="352"/>
      <c r="L897" s="353"/>
      <c r="M897" s="352"/>
      <c r="N897" s="353"/>
    </row>
    <row r="898" spans="2:14" s="349" customFormat="1" x14ac:dyDescent="0.2">
      <c r="B898" s="350"/>
      <c r="C898" s="351"/>
      <c r="D898" s="351"/>
      <c r="E898" s="351"/>
      <c r="F898" s="351"/>
      <c r="G898" s="351"/>
      <c r="H898" s="352"/>
      <c r="I898" s="352"/>
      <c r="J898" s="352"/>
      <c r="K898" s="352"/>
      <c r="L898" s="353"/>
      <c r="M898" s="352"/>
      <c r="N898" s="353"/>
    </row>
    <row r="899" spans="2:14" s="349" customFormat="1" x14ac:dyDescent="0.2">
      <c r="B899" s="350"/>
      <c r="C899" s="351"/>
      <c r="D899" s="351"/>
      <c r="E899" s="351"/>
      <c r="F899" s="351"/>
      <c r="G899" s="351"/>
      <c r="H899" s="352"/>
      <c r="I899" s="352"/>
      <c r="J899" s="352"/>
      <c r="K899" s="352"/>
      <c r="L899" s="353"/>
      <c r="M899" s="352"/>
      <c r="N899" s="353"/>
    </row>
    <row r="900" spans="2:14" s="349" customFormat="1" x14ac:dyDescent="0.2">
      <c r="B900" s="350"/>
      <c r="C900" s="351"/>
      <c r="D900" s="351"/>
      <c r="E900" s="351"/>
      <c r="F900" s="351"/>
      <c r="G900" s="351"/>
      <c r="H900" s="352"/>
      <c r="I900" s="352"/>
      <c r="J900" s="352"/>
      <c r="K900" s="352"/>
      <c r="L900" s="353"/>
      <c r="M900" s="352"/>
      <c r="N900" s="353"/>
    </row>
    <row r="901" spans="2:14" s="349" customFormat="1" x14ac:dyDescent="0.2">
      <c r="B901" s="350"/>
      <c r="C901" s="351"/>
      <c r="D901" s="351"/>
      <c r="E901" s="351"/>
      <c r="F901" s="351"/>
      <c r="G901" s="351"/>
      <c r="H901" s="352"/>
      <c r="I901" s="352"/>
      <c r="J901" s="352"/>
      <c r="K901" s="352"/>
      <c r="L901" s="353"/>
      <c r="M901" s="352"/>
      <c r="N901" s="353"/>
    </row>
    <row r="902" spans="2:14" s="349" customFormat="1" x14ac:dyDescent="0.2">
      <c r="B902" s="350"/>
      <c r="C902" s="351"/>
      <c r="D902" s="351"/>
      <c r="E902" s="351"/>
      <c r="F902" s="351"/>
      <c r="G902" s="351"/>
      <c r="H902" s="352"/>
      <c r="I902" s="352"/>
      <c r="J902" s="352"/>
      <c r="K902" s="352"/>
      <c r="L902" s="353"/>
      <c r="M902" s="352"/>
      <c r="N902" s="353"/>
    </row>
    <row r="903" spans="2:14" s="349" customFormat="1" x14ac:dyDescent="0.2">
      <c r="B903" s="350"/>
      <c r="C903" s="351"/>
      <c r="D903" s="351"/>
      <c r="E903" s="351"/>
      <c r="F903" s="351"/>
      <c r="G903" s="351"/>
      <c r="H903" s="352"/>
      <c r="I903" s="352"/>
      <c r="J903" s="352"/>
      <c r="K903" s="352"/>
      <c r="L903" s="353"/>
      <c r="M903" s="352"/>
      <c r="N903" s="353"/>
    </row>
    <row r="904" spans="2:14" s="349" customFormat="1" x14ac:dyDescent="0.2">
      <c r="B904" s="350"/>
      <c r="C904" s="351"/>
      <c r="D904" s="351"/>
      <c r="E904" s="351"/>
      <c r="F904" s="351"/>
      <c r="G904" s="351"/>
      <c r="H904" s="352"/>
      <c r="I904" s="352"/>
      <c r="J904" s="352"/>
      <c r="K904" s="352"/>
      <c r="L904" s="353"/>
      <c r="M904" s="352"/>
      <c r="N904" s="353"/>
    </row>
    <row r="905" spans="2:14" s="349" customFormat="1" x14ac:dyDescent="0.2">
      <c r="B905" s="350"/>
      <c r="C905" s="351"/>
      <c r="D905" s="351"/>
      <c r="E905" s="351"/>
      <c r="F905" s="351"/>
      <c r="G905" s="351"/>
      <c r="H905" s="352"/>
      <c r="I905" s="352"/>
      <c r="J905" s="352"/>
      <c r="K905" s="352"/>
      <c r="L905" s="353"/>
      <c r="M905" s="352"/>
      <c r="N905" s="353"/>
    </row>
    <row r="906" spans="2:14" s="349" customFormat="1" x14ac:dyDescent="0.2">
      <c r="B906" s="350"/>
      <c r="C906" s="351"/>
      <c r="D906" s="351"/>
      <c r="E906" s="351"/>
      <c r="F906" s="351"/>
      <c r="G906" s="351"/>
      <c r="H906" s="352"/>
      <c r="I906" s="352"/>
      <c r="J906" s="352"/>
      <c r="K906" s="352"/>
      <c r="L906" s="353"/>
      <c r="M906" s="352"/>
      <c r="N906" s="353"/>
    </row>
    <row r="907" spans="2:14" s="349" customFormat="1" x14ac:dyDescent="0.2">
      <c r="B907" s="350"/>
      <c r="C907" s="351"/>
      <c r="D907" s="351"/>
      <c r="E907" s="351"/>
      <c r="F907" s="351"/>
      <c r="G907" s="351"/>
      <c r="H907" s="352"/>
      <c r="I907" s="352"/>
      <c r="J907" s="352"/>
      <c r="K907" s="352"/>
      <c r="L907" s="353"/>
      <c r="M907" s="352"/>
      <c r="N907" s="353"/>
    </row>
    <row r="908" spans="2:14" s="349" customFormat="1" x14ac:dyDescent="0.2">
      <c r="B908" s="350"/>
      <c r="C908" s="351"/>
      <c r="D908" s="351"/>
      <c r="E908" s="351"/>
      <c r="F908" s="351"/>
      <c r="G908" s="351"/>
      <c r="H908" s="352"/>
      <c r="I908" s="352"/>
      <c r="J908" s="352"/>
      <c r="K908" s="352"/>
      <c r="L908" s="353"/>
      <c r="M908" s="352"/>
      <c r="N908" s="353"/>
    </row>
    <row r="909" spans="2:14" s="349" customFormat="1" x14ac:dyDescent="0.2">
      <c r="B909" s="350"/>
      <c r="C909" s="351"/>
      <c r="D909" s="351"/>
      <c r="E909" s="351"/>
      <c r="F909" s="351"/>
      <c r="G909" s="351"/>
      <c r="H909" s="352"/>
      <c r="I909" s="352"/>
      <c r="J909" s="352"/>
      <c r="K909" s="352"/>
      <c r="L909" s="353"/>
      <c r="M909" s="352"/>
      <c r="N909" s="353"/>
    </row>
    <row r="910" spans="2:14" s="349" customFormat="1" x14ac:dyDescent="0.2">
      <c r="B910" s="350"/>
      <c r="C910" s="351"/>
      <c r="D910" s="351"/>
      <c r="E910" s="351"/>
      <c r="F910" s="351"/>
      <c r="G910" s="351"/>
      <c r="H910" s="352"/>
      <c r="I910" s="352"/>
      <c r="J910" s="352"/>
      <c r="K910" s="352"/>
      <c r="L910" s="353"/>
      <c r="M910" s="352"/>
      <c r="N910" s="353"/>
    </row>
    <row r="911" spans="2:14" s="349" customFormat="1" x14ac:dyDescent="0.2">
      <c r="B911" s="350"/>
      <c r="C911" s="351"/>
      <c r="D911" s="351"/>
      <c r="E911" s="351"/>
      <c r="F911" s="351"/>
      <c r="G911" s="351"/>
      <c r="H911" s="352"/>
      <c r="I911" s="352"/>
      <c r="J911" s="352"/>
      <c r="K911" s="352"/>
      <c r="L911" s="353"/>
      <c r="M911" s="352"/>
      <c r="N911" s="353"/>
    </row>
    <row r="912" spans="2:14" s="349" customFormat="1" x14ac:dyDescent="0.2">
      <c r="B912" s="350"/>
      <c r="C912" s="351"/>
      <c r="D912" s="351"/>
      <c r="E912" s="351"/>
      <c r="F912" s="351"/>
      <c r="G912" s="351"/>
      <c r="H912" s="352"/>
      <c r="I912" s="352"/>
      <c r="J912" s="352"/>
      <c r="K912" s="352"/>
      <c r="L912" s="353"/>
      <c r="M912" s="352"/>
      <c r="N912" s="353"/>
    </row>
    <row r="913" spans="2:14" s="349" customFormat="1" x14ac:dyDescent="0.2">
      <c r="B913" s="350"/>
      <c r="C913" s="351"/>
      <c r="D913" s="351"/>
      <c r="E913" s="351"/>
      <c r="F913" s="351"/>
      <c r="G913" s="351"/>
      <c r="H913" s="352"/>
      <c r="I913" s="352"/>
      <c r="J913" s="352"/>
      <c r="K913" s="352"/>
      <c r="L913" s="353"/>
      <c r="M913" s="352"/>
      <c r="N913" s="353"/>
    </row>
    <row r="914" spans="2:14" s="349" customFormat="1" x14ac:dyDescent="0.2">
      <c r="B914" s="350"/>
      <c r="C914" s="351"/>
      <c r="D914" s="351"/>
      <c r="E914" s="351"/>
      <c r="F914" s="351"/>
      <c r="G914" s="351"/>
      <c r="H914" s="352"/>
      <c r="I914" s="352"/>
      <c r="J914" s="352"/>
      <c r="K914" s="352"/>
      <c r="L914" s="353"/>
      <c r="M914" s="352"/>
      <c r="N914" s="353"/>
    </row>
    <row r="915" spans="2:14" s="349" customFormat="1" x14ac:dyDescent="0.2">
      <c r="B915" s="350"/>
      <c r="C915" s="351"/>
      <c r="D915" s="351"/>
      <c r="E915" s="351"/>
      <c r="F915" s="351"/>
      <c r="G915" s="351"/>
      <c r="H915" s="352"/>
      <c r="I915" s="352"/>
      <c r="J915" s="352"/>
      <c r="K915" s="352"/>
      <c r="L915" s="353"/>
      <c r="M915" s="352"/>
      <c r="N915" s="353"/>
    </row>
    <row r="916" spans="2:14" s="349" customFormat="1" x14ac:dyDescent="0.2">
      <c r="B916" s="350"/>
      <c r="C916" s="351"/>
      <c r="D916" s="351"/>
      <c r="E916" s="351"/>
      <c r="F916" s="351"/>
      <c r="G916" s="351"/>
      <c r="H916" s="352"/>
      <c r="I916" s="352"/>
      <c r="J916" s="352"/>
      <c r="K916" s="352"/>
      <c r="L916" s="353"/>
      <c r="M916" s="352"/>
      <c r="N916" s="353"/>
    </row>
    <row r="917" spans="2:14" s="349" customFormat="1" x14ac:dyDescent="0.2">
      <c r="B917" s="350"/>
      <c r="C917" s="351"/>
      <c r="D917" s="351"/>
      <c r="E917" s="351"/>
      <c r="F917" s="351"/>
      <c r="G917" s="351"/>
      <c r="H917" s="352"/>
      <c r="I917" s="352"/>
      <c r="J917" s="352"/>
      <c r="K917" s="352"/>
      <c r="L917" s="353"/>
      <c r="M917" s="352"/>
      <c r="N917" s="353"/>
    </row>
    <row r="918" spans="2:14" s="349" customFormat="1" x14ac:dyDescent="0.2">
      <c r="B918" s="350"/>
      <c r="C918" s="351"/>
      <c r="D918" s="351"/>
      <c r="E918" s="351"/>
      <c r="F918" s="351"/>
      <c r="G918" s="351"/>
      <c r="H918" s="352"/>
      <c r="I918" s="352"/>
      <c r="J918" s="352"/>
      <c r="K918" s="352"/>
      <c r="L918" s="353"/>
      <c r="M918" s="352"/>
      <c r="N918" s="353"/>
    </row>
    <row r="919" spans="2:14" s="349" customFormat="1" x14ac:dyDescent="0.2">
      <c r="B919" s="350"/>
      <c r="C919" s="351"/>
      <c r="D919" s="351"/>
      <c r="E919" s="351"/>
      <c r="F919" s="351"/>
      <c r="G919" s="351"/>
      <c r="H919" s="352"/>
      <c r="I919" s="352"/>
      <c r="J919" s="352"/>
      <c r="K919" s="352"/>
      <c r="L919" s="353"/>
      <c r="M919" s="352"/>
      <c r="N919" s="353"/>
    </row>
    <row r="920" spans="2:14" s="349" customFormat="1" x14ac:dyDescent="0.2">
      <c r="B920" s="350"/>
      <c r="C920" s="351"/>
      <c r="D920" s="351"/>
      <c r="E920" s="351"/>
      <c r="F920" s="351"/>
      <c r="G920" s="351"/>
      <c r="H920" s="352"/>
      <c r="I920" s="352"/>
      <c r="J920" s="352"/>
      <c r="K920" s="352"/>
      <c r="L920" s="353"/>
      <c r="M920" s="352"/>
      <c r="N920" s="353"/>
    </row>
    <row r="921" spans="2:14" s="349" customFormat="1" x14ac:dyDescent="0.2">
      <c r="B921" s="350"/>
      <c r="C921" s="351"/>
      <c r="D921" s="351"/>
      <c r="E921" s="351"/>
      <c r="F921" s="351"/>
      <c r="G921" s="351"/>
      <c r="H921" s="352"/>
      <c r="I921" s="352"/>
      <c r="J921" s="352"/>
      <c r="K921" s="352"/>
      <c r="L921" s="353"/>
      <c r="M921" s="352"/>
      <c r="N921" s="353"/>
    </row>
    <row r="922" spans="2:14" s="349" customFormat="1" x14ac:dyDescent="0.2">
      <c r="B922" s="350"/>
      <c r="C922" s="351"/>
      <c r="D922" s="351"/>
      <c r="E922" s="351"/>
      <c r="F922" s="351"/>
      <c r="G922" s="351"/>
      <c r="H922" s="352"/>
      <c r="I922" s="352"/>
      <c r="J922" s="352"/>
      <c r="K922" s="352"/>
      <c r="L922" s="353"/>
      <c r="M922" s="352"/>
      <c r="N922" s="353"/>
    </row>
    <row r="923" spans="2:14" s="349" customFormat="1" x14ac:dyDescent="0.2">
      <c r="B923" s="350"/>
      <c r="C923" s="351"/>
      <c r="D923" s="351"/>
      <c r="E923" s="351"/>
      <c r="F923" s="351"/>
      <c r="G923" s="351"/>
      <c r="H923" s="352"/>
      <c r="I923" s="352"/>
      <c r="J923" s="352"/>
      <c r="K923" s="352"/>
      <c r="L923" s="353"/>
      <c r="M923" s="352"/>
      <c r="N923" s="353"/>
    </row>
    <row r="924" spans="2:14" s="349" customFormat="1" x14ac:dyDescent="0.2">
      <c r="B924" s="350"/>
      <c r="C924" s="351"/>
      <c r="D924" s="351"/>
      <c r="E924" s="351"/>
      <c r="F924" s="351"/>
      <c r="G924" s="351"/>
      <c r="H924" s="352"/>
      <c r="I924" s="352"/>
      <c r="J924" s="352"/>
      <c r="K924" s="352"/>
      <c r="L924" s="353"/>
      <c r="M924" s="352"/>
      <c r="N924" s="353"/>
    </row>
    <row r="925" spans="2:14" s="349" customFormat="1" x14ac:dyDescent="0.2">
      <c r="B925" s="350"/>
      <c r="C925" s="351"/>
      <c r="D925" s="351"/>
      <c r="E925" s="351"/>
      <c r="F925" s="351"/>
      <c r="G925" s="351"/>
      <c r="H925" s="352"/>
      <c r="I925" s="352"/>
      <c r="J925" s="352"/>
      <c r="K925" s="352"/>
      <c r="L925" s="353"/>
      <c r="M925" s="352"/>
      <c r="N925" s="353"/>
    </row>
    <row r="926" spans="2:14" s="349" customFormat="1" x14ac:dyDescent="0.2">
      <c r="B926" s="350"/>
      <c r="C926" s="351"/>
      <c r="D926" s="351"/>
      <c r="E926" s="351"/>
      <c r="F926" s="351"/>
      <c r="G926" s="351"/>
      <c r="H926" s="352"/>
      <c r="I926" s="352"/>
      <c r="J926" s="352"/>
      <c r="K926" s="352"/>
      <c r="L926" s="353"/>
      <c r="M926" s="352"/>
      <c r="N926" s="353"/>
    </row>
    <row r="927" spans="2:14" s="349" customFormat="1" x14ac:dyDescent="0.2">
      <c r="B927" s="350"/>
      <c r="C927" s="351"/>
      <c r="D927" s="351"/>
      <c r="E927" s="351"/>
      <c r="F927" s="351"/>
      <c r="G927" s="351"/>
      <c r="H927" s="352"/>
      <c r="I927" s="352"/>
      <c r="J927" s="352"/>
      <c r="K927" s="352"/>
      <c r="L927" s="353"/>
      <c r="M927" s="352"/>
      <c r="N927" s="353"/>
    </row>
    <row r="928" spans="2:14" s="349" customFormat="1" x14ac:dyDescent="0.2">
      <c r="B928" s="350"/>
      <c r="C928" s="351"/>
      <c r="D928" s="351"/>
      <c r="E928" s="351"/>
      <c r="F928" s="351"/>
      <c r="G928" s="351"/>
      <c r="H928" s="352"/>
      <c r="I928" s="352"/>
      <c r="J928" s="352"/>
      <c r="K928" s="352"/>
      <c r="L928" s="353"/>
      <c r="M928" s="352"/>
      <c r="N928" s="353"/>
    </row>
    <row r="929" spans="2:14" s="349" customFormat="1" x14ac:dyDescent="0.2">
      <c r="B929" s="350"/>
      <c r="C929" s="351"/>
      <c r="D929" s="351"/>
      <c r="E929" s="351"/>
      <c r="F929" s="351"/>
      <c r="G929" s="351"/>
      <c r="H929" s="352"/>
      <c r="I929" s="352"/>
      <c r="J929" s="352"/>
      <c r="K929" s="352"/>
      <c r="L929" s="353"/>
      <c r="M929" s="352"/>
      <c r="N929" s="353"/>
    </row>
    <row r="930" spans="2:14" s="349" customFormat="1" x14ac:dyDescent="0.2">
      <c r="B930" s="350"/>
      <c r="C930" s="351"/>
      <c r="D930" s="351"/>
      <c r="E930" s="351"/>
      <c r="F930" s="351"/>
      <c r="G930" s="351"/>
      <c r="H930" s="352"/>
      <c r="I930" s="352"/>
      <c r="J930" s="352"/>
      <c r="K930" s="352"/>
      <c r="L930" s="353"/>
      <c r="M930" s="352"/>
      <c r="N930" s="353"/>
    </row>
    <row r="931" spans="2:14" s="349" customFormat="1" x14ac:dyDescent="0.2">
      <c r="B931" s="350"/>
      <c r="C931" s="351"/>
      <c r="D931" s="351"/>
      <c r="E931" s="351"/>
      <c r="F931" s="351"/>
      <c r="G931" s="351"/>
      <c r="H931" s="352"/>
      <c r="I931" s="352"/>
      <c r="J931" s="352"/>
      <c r="K931" s="352"/>
      <c r="L931" s="353"/>
      <c r="M931" s="352"/>
      <c r="N931" s="353"/>
    </row>
    <row r="932" spans="2:14" s="349" customFormat="1" x14ac:dyDescent="0.2">
      <c r="B932" s="350"/>
      <c r="C932" s="351"/>
      <c r="D932" s="351"/>
      <c r="E932" s="351"/>
      <c r="F932" s="351"/>
      <c r="G932" s="351"/>
      <c r="H932" s="352"/>
      <c r="I932" s="352"/>
      <c r="J932" s="352"/>
      <c r="K932" s="352"/>
      <c r="L932" s="353"/>
      <c r="M932" s="352"/>
      <c r="N932" s="353"/>
    </row>
    <row r="933" spans="2:14" s="349" customFormat="1" x14ac:dyDescent="0.2">
      <c r="B933" s="350"/>
      <c r="C933" s="351"/>
      <c r="D933" s="351"/>
      <c r="E933" s="351"/>
      <c r="F933" s="351"/>
      <c r="G933" s="351"/>
      <c r="H933" s="352"/>
      <c r="I933" s="352"/>
      <c r="J933" s="352"/>
      <c r="K933" s="352"/>
      <c r="L933" s="353"/>
      <c r="M933" s="352"/>
      <c r="N933" s="353"/>
    </row>
    <row r="934" spans="2:14" s="349" customFormat="1" x14ac:dyDescent="0.2">
      <c r="B934" s="350"/>
      <c r="C934" s="351"/>
      <c r="D934" s="351"/>
      <c r="E934" s="351"/>
      <c r="F934" s="351"/>
      <c r="G934" s="351"/>
      <c r="H934" s="352"/>
      <c r="I934" s="352"/>
      <c r="J934" s="352"/>
      <c r="K934" s="352"/>
      <c r="L934" s="353"/>
      <c r="M934" s="352"/>
      <c r="N934" s="353"/>
    </row>
    <row r="935" spans="2:14" s="349" customFormat="1" x14ac:dyDescent="0.2">
      <c r="B935" s="350"/>
      <c r="C935" s="351"/>
      <c r="D935" s="351"/>
      <c r="E935" s="351"/>
      <c r="F935" s="351"/>
      <c r="G935" s="351"/>
      <c r="H935" s="352"/>
      <c r="I935" s="352"/>
      <c r="J935" s="352"/>
      <c r="K935" s="352"/>
      <c r="L935" s="353"/>
      <c r="M935" s="352"/>
      <c r="N935" s="353"/>
    </row>
    <row r="936" spans="2:14" s="349" customFormat="1" x14ac:dyDescent="0.2">
      <c r="B936" s="350"/>
      <c r="C936" s="351"/>
      <c r="D936" s="351"/>
      <c r="E936" s="351"/>
      <c r="F936" s="351"/>
      <c r="G936" s="351"/>
      <c r="H936" s="352"/>
      <c r="I936" s="352"/>
      <c r="J936" s="352"/>
      <c r="K936" s="352"/>
      <c r="L936" s="353"/>
      <c r="M936" s="352"/>
      <c r="N936" s="353"/>
    </row>
    <row r="937" spans="2:14" s="349" customFormat="1" x14ac:dyDescent="0.2">
      <c r="B937" s="350"/>
      <c r="C937" s="351"/>
      <c r="D937" s="351"/>
      <c r="E937" s="351"/>
      <c r="F937" s="351"/>
      <c r="G937" s="351"/>
      <c r="H937" s="352"/>
      <c r="I937" s="352"/>
      <c r="J937" s="352"/>
      <c r="K937" s="352"/>
      <c r="L937" s="353"/>
      <c r="M937" s="352"/>
      <c r="N937" s="353"/>
    </row>
    <row r="938" spans="2:14" s="349" customFormat="1" x14ac:dyDescent="0.2">
      <c r="B938" s="350"/>
      <c r="C938" s="351"/>
      <c r="D938" s="351"/>
      <c r="E938" s="351"/>
      <c r="F938" s="351"/>
      <c r="G938" s="351"/>
      <c r="H938" s="352"/>
      <c r="I938" s="352"/>
      <c r="J938" s="352"/>
      <c r="K938" s="352"/>
      <c r="L938" s="353"/>
      <c r="M938" s="352"/>
      <c r="N938" s="353"/>
    </row>
    <row r="939" spans="2:14" s="349" customFormat="1" x14ac:dyDescent="0.2">
      <c r="B939" s="350"/>
      <c r="C939" s="351"/>
      <c r="D939" s="351"/>
      <c r="E939" s="351"/>
      <c r="F939" s="351"/>
      <c r="G939" s="351"/>
      <c r="H939" s="352"/>
      <c r="I939" s="352"/>
      <c r="J939" s="352"/>
      <c r="K939" s="352"/>
      <c r="L939" s="353"/>
      <c r="M939" s="352"/>
      <c r="N939" s="353"/>
    </row>
    <row r="940" spans="2:14" s="349" customFormat="1" x14ac:dyDescent="0.2">
      <c r="B940" s="350"/>
      <c r="C940" s="351"/>
      <c r="D940" s="351"/>
      <c r="E940" s="351"/>
      <c r="F940" s="351"/>
      <c r="G940" s="351"/>
      <c r="H940" s="352"/>
      <c r="I940" s="352"/>
      <c r="J940" s="352"/>
      <c r="K940" s="352"/>
      <c r="L940" s="353"/>
      <c r="M940" s="352"/>
      <c r="N940" s="353"/>
    </row>
    <row r="941" spans="2:14" s="349" customFormat="1" x14ac:dyDescent="0.2">
      <c r="B941" s="350"/>
      <c r="C941" s="351"/>
      <c r="D941" s="351"/>
      <c r="E941" s="351"/>
      <c r="F941" s="351"/>
      <c r="G941" s="351"/>
      <c r="H941" s="352"/>
      <c r="I941" s="352"/>
      <c r="J941" s="352"/>
      <c r="K941" s="352"/>
      <c r="L941" s="353"/>
      <c r="M941" s="352"/>
      <c r="N941" s="353"/>
    </row>
    <row r="942" spans="2:14" s="349" customFormat="1" x14ac:dyDescent="0.2">
      <c r="B942" s="350"/>
      <c r="C942" s="351"/>
      <c r="D942" s="351"/>
      <c r="E942" s="351"/>
      <c r="F942" s="351"/>
      <c r="G942" s="351"/>
      <c r="H942" s="352"/>
      <c r="I942" s="352"/>
      <c r="J942" s="352"/>
      <c r="K942" s="352"/>
      <c r="L942" s="353"/>
      <c r="M942" s="352"/>
      <c r="N942" s="353"/>
    </row>
    <row r="943" spans="2:14" s="349" customFormat="1" x14ac:dyDescent="0.2">
      <c r="B943" s="350"/>
      <c r="C943" s="351"/>
      <c r="D943" s="351"/>
      <c r="E943" s="351"/>
      <c r="F943" s="351"/>
      <c r="G943" s="351"/>
      <c r="H943" s="352"/>
      <c r="I943" s="352"/>
      <c r="J943" s="352"/>
      <c r="K943" s="352"/>
      <c r="L943" s="353"/>
      <c r="M943" s="352"/>
      <c r="N943" s="353"/>
    </row>
    <row r="944" spans="2:14" s="349" customFormat="1" x14ac:dyDescent="0.2">
      <c r="B944" s="350"/>
      <c r="C944" s="351"/>
      <c r="D944" s="351"/>
      <c r="E944" s="351"/>
      <c r="F944" s="351"/>
      <c r="G944" s="351"/>
      <c r="H944" s="352"/>
      <c r="I944" s="352"/>
      <c r="J944" s="352"/>
      <c r="K944" s="352"/>
      <c r="L944" s="353"/>
      <c r="M944" s="352"/>
      <c r="N944" s="353"/>
    </row>
    <row r="945" spans="2:14" s="349" customFormat="1" x14ac:dyDescent="0.2">
      <c r="B945" s="350"/>
      <c r="C945" s="351"/>
      <c r="D945" s="351"/>
      <c r="E945" s="351"/>
      <c r="F945" s="351"/>
      <c r="G945" s="351"/>
      <c r="H945" s="352"/>
      <c r="I945" s="352"/>
      <c r="J945" s="352"/>
      <c r="K945" s="352"/>
      <c r="L945" s="353"/>
      <c r="M945" s="352"/>
      <c r="N945" s="353"/>
    </row>
    <row r="946" spans="2:14" s="349" customFormat="1" x14ac:dyDescent="0.2">
      <c r="B946" s="350"/>
      <c r="C946" s="351"/>
      <c r="D946" s="351"/>
      <c r="E946" s="351"/>
      <c r="F946" s="351"/>
      <c r="G946" s="351"/>
      <c r="H946" s="352"/>
      <c r="I946" s="352"/>
      <c r="J946" s="352"/>
      <c r="K946" s="352"/>
      <c r="L946" s="353"/>
      <c r="M946" s="352"/>
      <c r="N946" s="353"/>
    </row>
    <row r="947" spans="2:14" s="349" customFormat="1" x14ac:dyDescent="0.2">
      <c r="B947" s="350"/>
      <c r="C947" s="351"/>
      <c r="D947" s="351"/>
      <c r="E947" s="351"/>
      <c r="F947" s="351"/>
      <c r="G947" s="351"/>
      <c r="H947" s="352"/>
      <c r="I947" s="352"/>
      <c r="J947" s="352"/>
      <c r="K947" s="352"/>
      <c r="L947" s="353"/>
      <c r="M947" s="352"/>
      <c r="N947" s="353"/>
    </row>
    <row r="948" spans="2:14" s="349" customFormat="1" x14ac:dyDescent="0.2">
      <c r="B948" s="350"/>
      <c r="C948" s="351"/>
      <c r="D948" s="351"/>
      <c r="E948" s="351"/>
      <c r="F948" s="351"/>
      <c r="G948" s="351"/>
      <c r="H948" s="352"/>
      <c r="I948" s="352"/>
      <c r="J948" s="352"/>
      <c r="K948" s="352"/>
      <c r="L948" s="353"/>
      <c r="M948" s="352"/>
      <c r="N948" s="353"/>
    </row>
    <row r="949" spans="2:14" s="349" customFormat="1" x14ac:dyDescent="0.2">
      <c r="B949" s="350"/>
      <c r="C949" s="351"/>
      <c r="D949" s="351"/>
      <c r="E949" s="351"/>
      <c r="F949" s="351"/>
      <c r="G949" s="351"/>
      <c r="H949" s="352"/>
      <c r="I949" s="352"/>
      <c r="J949" s="352"/>
      <c r="K949" s="352"/>
      <c r="L949" s="353"/>
      <c r="M949" s="352"/>
      <c r="N949" s="353"/>
    </row>
    <row r="950" spans="2:14" s="349" customFormat="1" x14ac:dyDescent="0.2">
      <c r="B950" s="350"/>
      <c r="C950" s="351"/>
      <c r="D950" s="351"/>
      <c r="E950" s="351"/>
      <c r="F950" s="351"/>
      <c r="G950" s="351"/>
      <c r="H950" s="352"/>
      <c r="I950" s="352"/>
      <c r="J950" s="352"/>
      <c r="K950" s="352"/>
      <c r="L950" s="353"/>
      <c r="M950" s="352"/>
      <c r="N950" s="353"/>
    </row>
    <row r="951" spans="2:14" s="349" customFormat="1" x14ac:dyDescent="0.2">
      <c r="B951" s="350"/>
      <c r="C951" s="351"/>
      <c r="D951" s="351"/>
      <c r="E951" s="351"/>
      <c r="F951" s="351"/>
      <c r="G951" s="351"/>
      <c r="H951" s="352"/>
      <c r="I951" s="352"/>
      <c r="J951" s="352"/>
      <c r="K951" s="352"/>
      <c r="L951" s="353"/>
      <c r="M951" s="352"/>
      <c r="N951" s="353"/>
    </row>
    <row r="952" spans="2:14" s="349" customFormat="1" x14ac:dyDescent="0.2">
      <c r="B952" s="350"/>
      <c r="C952" s="351"/>
      <c r="D952" s="351"/>
      <c r="E952" s="351"/>
      <c r="F952" s="351"/>
      <c r="G952" s="351"/>
      <c r="H952" s="352"/>
      <c r="I952" s="352"/>
      <c r="J952" s="352"/>
      <c r="K952" s="352"/>
      <c r="L952" s="353"/>
      <c r="M952" s="352"/>
      <c r="N952" s="353"/>
    </row>
    <row r="953" spans="2:14" s="349" customFormat="1" x14ac:dyDescent="0.2">
      <c r="B953" s="350"/>
      <c r="C953" s="351"/>
      <c r="D953" s="351"/>
      <c r="E953" s="351"/>
      <c r="F953" s="351"/>
      <c r="G953" s="351"/>
      <c r="H953" s="352"/>
      <c r="I953" s="352"/>
      <c r="J953" s="352"/>
      <c r="K953" s="352"/>
      <c r="L953" s="353"/>
      <c r="M953" s="352"/>
      <c r="N953" s="353"/>
    </row>
    <row r="954" spans="2:14" s="349" customFormat="1" x14ac:dyDescent="0.2">
      <c r="B954" s="350"/>
      <c r="C954" s="351"/>
      <c r="D954" s="351"/>
      <c r="E954" s="351"/>
      <c r="F954" s="351"/>
      <c r="G954" s="351"/>
      <c r="H954" s="352"/>
      <c r="I954" s="352"/>
      <c r="J954" s="352"/>
      <c r="K954" s="352"/>
      <c r="L954" s="353"/>
      <c r="M954" s="352"/>
      <c r="N954" s="353"/>
    </row>
    <row r="955" spans="2:14" s="349" customFormat="1" x14ac:dyDescent="0.2">
      <c r="B955" s="350"/>
      <c r="C955" s="351"/>
      <c r="D955" s="351"/>
      <c r="E955" s="351"/>
      <c r="F955" s="351"/>
      <c r="G955" s="351"/>
      <c r="H955" s="352"/>
      <c r="I955" s="352"/>
      <c r="J955" s="352"/>
      <c r="K955" s="352"/>
      <c r="L955" s="353"/>
      <c r="M955" s="352"/>
      <c r="N955" s="353"/>
    </row>
    <row r="956" spans="2:14" s="349" customFormat="1" x14ac:dyDescent="0.2">
      <c r="B956" s="350"/>
      <c r="C956" s="351"/>
      <c r="D956" s="351"/>
      <c r="E956" s="351"/>
      <c r="F956" s="351"/>
      <c r="G956" s="351"/>
      <c r="H956" s="352"/>
      <c r="I956" s="352"/>
      <c r="J956" s="352"/>
      <c r="K956" s="352"/>
      <c r="L956" s="353"/>
      <c r="M956" s="352"/>
      <c r="N956" s="353"/>
    </row>
    <row r="957" spans="2:14" s="349" customFormat="1" x14ac:dyDescent="0.2">
      <c r="B957" s="350"/>
      <c r="C957" s="351"/>
      <c r="D957" s="351"/>
      <c r="E957" s="351"/>
      <c r="F957" s="351"/>
      <c r="G957" s="351"/>
      <c r="H957" s="352"/>
      <c r="I957" s="352"/>
      <c r="J957" s="352"/>
      <c r="K957" s="352"/>
      <c r="L957" s="353"/>
      <c r="M957" s="352"/>
      <c r="N957" s="353"/>
    </row>
    <row r="958" spans="2:14" s="349" customFormat="1" x14ac:dyDescent="0.2">
      <c r="B958" s="350"/>
      <c r="C958" s="351"/>
      <c r="D958" s="351"/>
      <c r="E958" s="351"/>
      <c r="F958" s="351"/>
      <c r="G958" s="351"/>
      <c r="H958" s="352"/>
      <c r="I958" s="352"/>
      <c r="J958" s="352"/>
      <c r="K958" s="352"/>
      <c r="L958" s="353"/>
      <c r="M958" s="352"/>
      <c r="N958" s="353"/>
    </row>
    <row r="959" spans="2:14" s="349" customFormat="1" x14ac:dyDescent="0.2">
      <c r="B959" s="350"/>
      <c r="C959" s="351"/>
      <c r="D959" s="351"/>
      <c r="E959" s="351"/>
      <c r="F959" s="351"/>
      <c r="G959" s="351"/>
      <c r="H959" s="352"/>
      <c r="I959" s="352"/>
      <c r="J959" s="352"/>
      <c r="K959" s="352"/>
      <c r="L959" s="353"/>
      <c r="M959" s="352"/>
      <c r="N959" s="353"/>
    </row>
    <row r="960" spans="2:14" s="349" customFormat="1" x14ac:dyDescent="0.2">
      <c r="B960" s="350"/>
      <c r="C960" s="351"/>
      <c r="D960" s="351"/>
      <c r="E960" s="351"/>
      <c r="F960" s="351"/>
      <c r="G960" s="351"/>
      <c r="H960" s="352"/>
      <c r="I960" s="352"/>
      <c r="J960" s="352"/>
      <c r="K960" s="352"/>
      <c r="L960" s="353"/>
      <c r="M960" s="352"/>
      <c r="N960" s="353"/>
    </row>
    <row r="961" spans="2:14" s="349" customFormat="1" x14ac:dyDescent="0.2">
      <c r="B961" s="350"/>
      <c r="C961" s="351"/>
      <c r="D961" s="351"/>
      <c r="E961" s="351"/>
      <c r="F961" s="351"/>
      <c r="G961" s="351"/>
      <c r="H961" s="352"/>
      <c r="I961" s="352"/>
      <c r="J961" s="352"/>
      <c r="K961" s="352"/>
      <c r="L961" s="353"/>
      <c r="M961" s="352"/>
      <c r="N961" s="353"/>
    </row>
    <row r="962" spans="2:14" s="349" customFormat="1" x14ac:dyDescent="0.2">
      <c r="B962" s="350"/>
      <c r="C962" s="351"/>
      <c r="D962" s="351"/>
      <c r="E962" s="351"/>
      <c r="F962" s="351"/>
      <c r="G962" s="351"/>
      <c r="H962" s="352"/>
      <c r="I962" s="352"/>
      <c r="J962" s="352"/>
      <c r="K962" s="352"/>
      <c r="L962" s="353"/>
      <c r="M962" s="352"/>
      <c r="N962" s="353"/>
    </row>
    <row r="963" spans="2:14" s="349" customFormat="1" x14ac:dyDescent="0.2">
      <c r="B963" s="350"/>
      <c r="C963" s="351"/>
      <c r="D963" s="351"/>
      <c r="E963" s="351"/>
      <c r="F963" s="351"/>
      <c r="G963" s="351"/>
      <c r="H963" s="352"/>
      <c r="I963" s="352"/>
      <c r="J963" s="352"/>
      <c r="K963" s="352"/>
      <c r="L963" s="353"/>
      <c r="M963" s="352"/>
      <c r="N963" s="353"/>
    </row>
    <row r="964" spans="2:14" s="349" customFormat="1" x14ac:dyDescent="0.2">
      <c r="B964" s="350"/>
      <c r="C964" s="351"/>
      <c r="D964" s="351"/>
      <c r="E964" s="351"/>
      <c r="F964" s="351"/>
      <c r="G964" s="351"/>
      <c r="H964" s="352"/>
      <c r="I964" s="352"/>
      <c r="J964" s="352"/>
      <c r="K964" s="352"/>
      <c r="L964" s="353"/>
      <c r="M964" s="352"/>
      <c r="N964" s="353"/>
    </row>
    <row r="965" spans="2:14" s="349" customFormat="1" x14ac:dyDescent="0.2">
      <c r="B965" s="350"/>
      <c r="C965" s="351"/>
      <c r="D965" s="351"/>
      <c r="E965" s="351"/>
      <c r="F965" s="351"/>
      <c r="G965" s="351"/>
      <c r="H965" s="352"/>
      <c r="I965" s="352"/>
      <c r="J965" s="352"/>
      <c r="K965" s="352"/>
      <c r="L965" s="353"/>
      <c r="M965" s="352"/>
      <c r="N965" s="353"/>
    </row>
    <row r="966" spans="2:14" s="349" customFormat="1" x14ac:dyDescent="0.2">
      <c r="B966" s="350"/>
      <c r="C966" s="351"/>
      <c r="D966" s="351"/>
      <c r="E966" s="351"/>
      <c r="F966" s="351"/>
      <c r="G966" s="351"/>
      <c r="H966" s="352"/>
      <c r="I966" s="352"/>
      <c r="J966" s="352"/>
      <c r="K966" s="352"/>
      <c r="L966" s="353"/>
      <c r="M966" s="352"/>
      <c r="N966" s="353"/>
    </row>
    <row r="967" spans="2:14" s="349" customFormat="1" x14ac:dyDescent="0.2">
      <c r="B967" s="350"/>
      <c r="C967" s="351"/>
      <c r="D967" s="351"/>
      <c r="E967" s="351"/>
      <c r="F967" s="351"/>
      <c r="G967" s="351"/>
      <c r="H967" s="352"/>
      <c r="I967" s="352"/>
      <c r="J967" s="352"/>
      <c r="K967" s="352"/>
      <c r="L967" s="353"/>
      <c r="M967" s="352"/>
      <c r="N967" s="353"/>
    </row>
    <row r="968" spans="2:14" s="349" customFormat="1" x14ac:dyDescent="0.2">
      <c r="B968" s="350"/>
      <c r="C968" s="351"/>
      <c r="D968" s="351"/>
      <c r="E968" s="351"/>
      <c r="F968" s="351"/>
      <c r="G968" s="351"/>
      <c r="H968" s="352"/>
      <c r="I968" s="352"/>
      <c r="J968" s="352"/>
      <c r="K968" s="352"/>
      <c r="L968" s="353"/>
      <c r="M968" s="352"/>
      <c r="N968" s="353"/>
    </row>
    <row r="969" spans="2:14" s="349" customFormat="1" x14ac:dyDescent="0.2">
      <c r="B969" s="350"/>
      <c r="C969" s="351"/>
      <c r="D969" s="351"/>
      <c r="E969" s="351"/>
      <c r="F969" s="351"/>
      <c r="G969" s="351"/>
      <c r="H969" s="352"/>
      <c r="I969" s="352"/>
      <c r="J969" s="352"/>
      <c r="K969" s="352"/>
      <c r="L969" s="353"/>
      <c r="M969" s="352"/>
      <c r="N969" s="353"/>
    </row>
    <row r="970" spans="2:14" s="349" customFormat="1" x14ac:dyDescent="0.2">
      <c r="B970" s="350"/>
      <c r="C970" s="351"/>
      <c r="D970" s="351"/>
      <c r="E970" s="351"/>
      <c r="F970" s="351"/>
      <c r="G970" s="351"/>
      <c r="H970" s="352"/>
      <c r="I970" s="352"/>
      <c r="J970" s="352"/>
      <c r="K970" s="352"/>
      <c r="L970" s="353"/>
      <c r="M970" s="352"/>
      <c r="N970" s="353"/>
    </row>
    <row r="971" spans="2:14" s="349" customFormat="1" x14ac:dyDescent="0.2">
      <c r="B971" s="350"/>
      <c r="C971" s="351"/>
      <c r="D971" s="351"/>
      <c r="E971" s="351"/>
      <c r="F971" s="351"/>
      <c r="G971" s="351"/>
      <c r="H971" s="352"/>
      <c r="I971" s="352"/>
      <c r="J971" s="352"/>
      <c r="K971" s="352"/>
      <c r="L971" s="353"/>
      <c r="M971" s="352"/>
      <c r="N971" s="353"/>
    </row>
    <row r="972" spans="2:14" s="349" customFormat="1" x14ac:dyDescent="0.2">
      <c r="B972" s="350"/>
      <c r="C972" s="351"/>
      <c r="D972" s="351"/>
      <c r="E972" s="351"/>
      <c r="F972" s="351"/>
      <c r="G972" s="351"/>
      <c r="H972" s="352"/>
      <c r="I972" s="352"/>
      <c r="J972" s="352"/>
      <c r="K972" s="352"/>
      <c r="L972" s="353"/>
      <c r="M972" s="352"/>
      <c r="N972" s="353"/>
    </row>
    <row r="973" spans="2:14" s="349" customFormat="1" x14ac:dyDescent="0.2">
      <c r="B973" s="350"/>
      <c r="C973" s="351"/>
      <c r="D973" s="351"/>
      <c r="E973" s="351"/>
      <c r="F973" s="351"/>
      <c r="G973" s="351"/>
      <c r="H973" s="352"/>
      <c r="I973" s="352"/>
      <c r="J973" s="352"/>
      <c r="K973" s="352"/>
      <c r="L973" s="353"/>
      <c r="M973" s="352"/>
      <c r="N973" s="353"/>
    </row>
    <row r="974" spans="2:14" s="349" customFormat="1" x14ac:dyDescent="0.2">
      <c r="B974" s="350"/>
      <c r="C974" s="351"/>
      <c r="D974" s="351"/>
      <c r="E974" s="351"/>
      <c r="F974" s="351"/>
      <c r="G974" s="351"/>
      <c r="H974" s="352"/>
      <c r="I974" s="352"/>
      <c r="J974" s="352"/>
      <c r="K974" s="352"/>
      <c r="L974" s="353"/>
      <c r="M974" s="352"/>
      <c r="N974" s="353"/>
    </row>
    <row r="975" spans="2:14" s="349" customFormat="1" x14ac:dyDescent="0.2">
      <c r="B975" s="350"/>
      <c r="C975" s="351"/>
      <c r="D975" s="351"/>
      <c r="E975" s="351"/>
      <c r="F975" s="351"/>
      <c r="G975" s="351"/>
      <c r="H975" s="352"/>
      <c r="I975" s="352"/>
      <c r="J975" s="352"/>
      <c r="K975" s="352"/>
      <c r="L975" s="353"/>
      <c r="M975" s="352"/>
      <c r="N975" s="353"/>
    </row>
    <row r="976" spans="2:14" s="349" customFormat="1" x14ac:dyDescent="0.2">
      <c r="B976" s="350"/>
      <c r="C976" s="351"/>
      <c r="D976" s="351"/>
      <c r="E976" s="351"/>
      <c r="F976" s="351"/>
      <c r="G976" s="351"/>
      <c r="H976" s="352"/>
      <c r="I976" s="352"/>
      <c r="J976" s="352"/>
      <c r="K976" s="352"/>
      <c r="L976" s="353"/>
      <c r="M976" s="352"/>
      <c r="N976" s="353"/>
    </row>
    <row r="977" spans="2:14" s="349" customFormat="1" x14ac:dyDescent="0.2">
      <c r="B977" s="350"/>
      <c r="C977" s="351"/>
      <c r="D977" s="351"/>
      <c r="E977" s="351"/>
      <c r="F977" s="351"/>
      <c r="G977" s="351"/>
      <c r="H977" s="352"/>
      <c r="I977" s="352"/>
      <c r="J977" s="352"/>
      <c r="K977" s="352"/>
      <c r="L977" s="353"/>
      <c r="M977" s="352"/>
      <c r="N977" s="353"/>
    </row>
    <row r="978" spans="2:14" s="349" customFormat="1" x14ac:dyDescent="0.2">
      <c r="B978" s="350"/>
      <c r="C978" s="351"/>
      <c r="D978" s="351"/>
      <c r="E978" s="351"/>
      <c r="F978" s="351"/>
      <c r="G978" s="351"/>
      <c r="H978" s="352"/>
      <c r="I978" s="352"/>
      <c r="J978" s="352"/>
      <c r="K978" s="352"/>
      <c r="L978" s="353"/>
      <c r="M978" s="352"/>
      <c r="N978" s="353"/>
    </row>
    <row r="979" spans="2:14" s="349" customFormat="1" x14ac:dyDescent="0.2">
      <c r="B979" s="350"/>
      <c r="C979" s="351"/>
      <c r="D979" s="351"/>
      <c r="E979" s="351"/>
      <c r="F979" s="351"/>
      <c r="G979" s="351"/>
      <c r="H979" s="352"/>
      <c r="I979" s="352"/>
      <c r="J979" s="352"/>
      <c r="K979" s="352"/>
      <c r="L979" s="353"/>
      <c r="M979" s="352"/>
      <c r="N979" s="353"/>
    </row>
    <row r="980" spans="2:14" s="349" customFormat="1" x14ac:dyDescent="0.2">
      <c r="B980" s="350"/>
      <c r="C980" s="351"/>
      <c r="D980" s="351"/>
      <c r="E980" s="351"/>
      <c r="F980" s="351"/>
      <c r="G980" s="351"/>
      <c r="H980" s="352"/>
      <c r="I980" s="352"/>
      <c r="J980" s="352"/>
      <c r="K980" s="352"/>
      <c r="L980" s="353"/>
      <c r="M980" s="352"/>
      <c r="N980" s="353"/>
    </row>
    <row r="981" spans="2:14" s="349" customFormat="1" x14ac:dyDescent="0.2">
      <c r="B981" s="350"/>
      <c r="C981" s="351"/>
      <c r="D981" s="351"/>
      <c r="E981" s="351"/>
      <c r="F981" s="351"/>
      <c r="G981" s="351"/>
      <c r="H981" s="352"/>
      <c r="I981" s="352"/>
      <c r="J981" s="352"/>
      <c r="K981" s="352"/>
      <c r="L981" s="353"/>
      <c r="M981" s="352"/>
      <c r="N981" s="353"/>
    </row>
    <row r="982" spans="2:14" s="349" customFormat="1" x14ac:dyDescent="0.2">
      <c r="B982" s="350"/>
      <c r="C982" s="351"/>
      <c r="D982" s="351"/>
      <c r="E982" s="351"/>
      <c r="F982" s="351"/>
      <c r="G982" s="351"/>
      <c r="H982" s="352"/>
      <c r="I982" s="352"/>
      <c r="J982" s="352"/>
      <c r="K982" s="352"/>
      <c r="L982" s="353"/>
      <c r="M982" s="352"/>
      <c r="N982" s="353"/>
    </row>
    <row r="983" spans="2:14" s="349" customFormat="1" x14ac:dyDescent="0.2">
      <c r="B983" s="350"/>
      <c r="C983" s="351"/>
      <c r="D983" s="351"/>
      <c r="E983" s="351"/>
      <c r="F983" s="351"/>
      <c r="G983" s="351"/>
      <c r="H983" s="352"/>
      <c r="I983" s="352"/>
      <c r="J983" s="352"/>
      <c r="K983" s="352"/>
      <c r="L983" s="353"/>
      <c r="M983" s="352"/>
      <c r="N983" s="353"/>
    </row>
    <row r="984" spans="2:14" s="349" customFormat="1" x14ac:dyDescent="0.2">
      <c r="B984" s="350"/>
      <c r="C984" s="351"/>
      <c r="D984" s="351"/>
      <c r="E984" s="351"/>
      <c r="F984" s="351"/>
      <c r="G984" s="351"/>
      <c r="H984" s="352"/>
      <c r="I984" s="352"/>
      <c r="J984" s="352"/>
      <c r="K984" s="352"/>
      <c r="L984" s="353"/>
      <c r="M984" s="352"/>
      <c r="N984" s="353"/>
    </row>
    <row r="985" spans="2:14" s="349" customFormat="1" x14ac:dyDescent="0.2">
      <c r="B985" s="350"/>
      <c r="C985" s="351"/>
      <c r="D985" s="351"/>
      <c r="E985" s="351"/>
      <c r="F985" s="351"/>
      <c r="G985" s="351"/>
      <c r="H985" s="352"/>
      <c r="I985" s="352"/>
      <c r="J985" s="352"/>
      <c r="K985" s="352"/>
      <c r="L985" s="353"/>
      <c r="M985" s="352"/>
      <c r="N985" s="353"/>
    </row>
    <row r="986" spans="2:14" s="349" customFormat="1" x14ac:dyDescent="0.2">
      <c r="B986" s="350"/>
      <c r="C986" s="351"/>
      <c r="D986" s="351"/>
      <c r="E986" s="351"/>
      <c r="F986" s="351"/>
      <c r="G986" s="351"/>
      <c r="H986" s="352"/>
      <c r="I986" s="352"/>
      <c r="J986" s="352"/>
      <c r="K986" s="352"/>
      <c r="L986" s="353"/>
      <c r="M986" s="352"/>
      <c r="N986" s="353"/>
    </row>
    <row r="987" spans="2:14" s="349" customFormat="1" x14ac:dyDescent="0.2">
      <c r="B987" s="350"/>
      <c r="C987" s="351"/>
      <c r="D987" s="351"/>
      <c r="E987" s="351"/>
      <c r="F987" s="351"/>
      <c r="G987" s="351"/>
      <c r="H987" s="352"/>
      <c r="I987" s="352"/>
      <c r="J987" s="352"/>
      <c r="K987" s="352"/>
      <c r="L987" s="353"/>
      <c r="M987" s="352"/>
      <c r="N987" s="353"/>
    </row>
    <row r="988" spans="2:14" s="349" customFormat="1" x14ac:dyDescent="0.2">
      <c r="B988" s="350"/>
      <c r="C988" s="351"/>
      <c r="D988" s="351"/>
      <c r="E988" s="351"/>
      <c r="F988" s="351"/>
      <c r="G988" s="351"/>
      <c r="H988" s="352"/>
      <c r="I988" s="352"/>
      <c r="J988" s="352"/>
      <c r="K988" s="352"/>
      <c r="L988" s="353"/>
      <c r="M988" s="352"/>
      <c r="N988" s="353"/>
    </row>
    <row r="989" spans="2:14" s="349" customFormat="1" x14ac:dyDescent="0.2">
      <c r="B989" s="350"/>
      <c r="C989" s="351"/>
      <c r="D989" s="351"/>
      <c r="E989" s="351"/>
      <c r="F989" s="351"/>
      <c r="G989" s="351"/>
      <c r="H989" s="352"/>
      <c r="I989" s="352"/>
      <c r="J989" s="352"/>
      <c r="K989" s="352"/>
      <c r="L989" s="353"/>
      <c r="M989" s="352"/>
      <c r="N989" s="353"/>
    </row>
    <row r="990" spans="2:14" s="349" customFormat="1" x14ac:dyDescent="0.2">
      <c r="B990" s="350"/>
      <c r="C990" s="351"/>
      <c r="D990" s="351"/>
      <c r="E990" s="351"/>
      <c r="F990" s="351"/>
      <c r="G990" s="351"/>
      <c r="H990" s="352"/>
      <c r="I990" s="352"/>
      <c r="J990" s="352"/>
      <c r="K990" s="352"/>
      <c r="L990" s="353"/>
      <c r="M990" s="352"/>
      <c r="N990" s="353"/>
    </row>
    <row r="991" spans="2:14" s="349" customFormat="1" x14ac:dyDescent="0.2">
      <c r="B991" s="350"/>
      <c r="C991" s="351"/>
      <c r="D991" s="351"/>
      <c r="E991" s="351"/>
      <c r="F991" s="351"/>
      <c r="G991" s="351"/>
      <c r="H991" s="352"/>
      <c r="I991" s="352"/>
      <c r="J991" s="352"/>
      <c r="K991" s="352"/>
      <c r="L991" s="353"/>
      <c r="M991" s="352"/>
      <c r="N991" s="353"/>
    </row>
    <row r="992" spans="2:14" s="349" customFormat="1" x14ac:dyDescent="0.2">
      <c r="B992" s="350"/>
      <c r="C992" s="351"/>
      <c r="D992" s="351"/>
      <c r="E992" s="351"/>
      <c r="F992" s="351"/>
      <c r="G992" s="351"/>
      <c r="H992" s="352"/>
      <c r="I992" s="352"/>
      <c r="J992" s="352"/>
      <c r="K992" s="352"/>
      <c r="L992" s="353"/>
      <c r="M992" s="352"/>
      <c r="N992" s="353"/>
    </row>
    <row r="993" spans="2:14" s="349" customFormat="1" x14ac:dyDescent="0.2">
      <c r="B993" s="350"/>
      <c r="C993" s="351"/>
      <c r="D993" s="351"/>
      <c r="E993" s="351"/>
      <c r="F993" s="351"/>
      <c r="G993" s="351"/>
      <c r="H993" s="352"/>
      <c r="I993" s="352"/>
      <c r="J993" s="352"/>
      <c r="K993" s="352"/>
      <c r="L993" s="353"/>
      <c r="M993" s="352"/>
      <c r="N993" s="353"/>
    </row>
    <row r="994" spans="2:14" s="349" customFormat="1" x14ac:dyDescent="0.2">
      <c r="B994" s="350"/>
      <c r="C994" s="351"/>
      <c r="D994" s="351"/>
      <c r="E994" s="351"/>
      <c r="F994" s="351"/>
      <c r="G994" s="351"/>
      <c r="H994" s="352"/>
      <c r="I994" s="352"/>
      <c r="J994" s="352"/>
      <c r="K994" s="352"/>
      <c r="L994" s="353"/>
      <c r="M994" s="352"/>
      <c r="N994" s="353"/>
    </row>
    <row r="995" spans="2:14" s="349" customFormat="1" x14ac:dyDescent="0.2">
      <c r="B995" s="350"/>
      <c r="C995" s="351"/>
      <c r="D995" s="351"/>
      <c r="E995" s="351"/>
      <c r="F995" s="351"/>
      <c r="G995" s="351"/>
      <c r="H995" s="352"/>
      <c r="I995" s="352"/>
      <c r="J995" s="352"/>
      <c r="K995" s="352"/>
      <c r="L995" s="353"/>
      <c r="M995" s="352"/>
      <c r="N995" s="353"/>
    </row>
    <row r="996" spans="2:14" s="349" customFormat="1" x14ac:dyDescent="0.2">
      <c r="B996" s="350"/>
      <c r="C996" s="351"/>
      <c r="D996" s="351"/>
      <c r="E996" s="351"/>
      <c r="F996" s="351"/>
      <c r="G996" s="351"/>
      <c r="H996" s="352"/>
      <c r="I996" s="352"/>
      <c r="J996" s="352"/>
      <c r="K996" s="352"/>
      <c r="L996" s="353"/>
      <c r="M996" s="352"/>
      <c r="N996" s="353"/>
    </row>
    <row r="997" spans="2:14" s="349" customFormat="1" x14ac:dyDescent="0.2">
      <c r="B997" s="350"/>
      <c r="C997" s="351"/>
      <c r="D997" s="351"/>
      <c r="E997" s="351"/>
      <c r="F997" s="351"/>
      <c r="G997" s="351"/>
      <c r="H997" s="352"/>
      <c r="I997" s="352"/>
      <c r="J997" s="352"/>
      <c r="K997" s="352"/>
      <c r="L997" s="353"/>
      <c r="M997" s="352"/>
      <c r="N997" s="353"/>
    </row>
  </sheetData>
  <mergeCells count="2">
    <mergeCell ref="C26:J26"/>
    <mergeCell ref="C445:J445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67B659-852F-4A12-9900-ED7B882AAAD8}">
  <dimension ref="A1:AA426"/>
  <sheetViews>
    <sheetView zoomScale="115" zoomScaleNormal="115" workbookViewId="0">
      <selection activeCell="H4" sqref="H4"/>
    </sheetView>
  </sheetViews>
  <sheetFormatPr defaultColWidth="8.85546875" defaultRowHeight="11.25" outlineLevelRow="1" x14ac:dyDescent="0.2"/>
  <cols>
    <col min="1" max="1" width="8.85546875" style="264"/>
    <col min="2" max="2" width="21.5703125" style="199" bestFit="1" customWidth="1"/>
    <col min="3" max="3" width="12.85546875" style="267" customWidth="1"/>
    <col min="4" max="4" width="8.140625" style="267" customWidth="1"/>
    <col min="5" max="5" width="16.85546875" style="193" customWidth="1"/>
    <col min="6" max="6" width="7.85546875" style="193" customWidth="1"/>
    <col min="7" max="7" width="23" style="193" bestFit="1" customWidth="1"/>
    <col min="8" max="8" width="7.85546875" style="194" bestFit="1" customWidth="1"/>
    <col min="9" max="9" width="12.140625" style="194" customWidth="1"/>
    <col min="10" max="10" width="11.140625" style="194" customWidth="1"/>
    <col min="11" max="11" width="2.5703125" style="194" customWidth="1"/>
    <col min="12" max="12" width="12.85546875" style="195" customWidth="1"/>
    <col min="13" max="13" width="5.85546875" style="191" bestFit="1" customWidth="1"/>
    <col min="14" max="14" width="5.140625" style="191" customWidth="1"/>
    <col min="15" max="15" width="11.5703125" style="191" customWidth="1"/>
    <col min="16" max="16" width="5.5703125" style="191" customWidth="1"/>
    <col min="17" max="17" width="6.5703125" style="191" bestFit="1" customWidth="1"/>
    <col min="18" max="18" width="23.140625" style="191" bestFit="1" customWidth="1"/>
    <col min="19" max="19" width="7.42578125" style="191" customWidth="1"/>
    <col min="20" max="20" width="7.140625" style="191" customWidth="1"/>
    <col min="21" max="21" width="11.140625" style="191" customWidth="1"/>
    <col min="22" max="22" width="19.140625" style="191" customWidth="1"/>
    <col min="23" max="16384" width="8.85546875" style="191"/>
  </cols>
  <sheetData>
    <row r="1" spans="1:12" x14ac:dyDescent="0.2">
      <c r="A1" s="191"/>
      <c r="B1" s="192"/>
      <c r="C1" s="193"/>
      <c r="D1" s="193"/>
    </row>
    <row r="2" spans="1:12" s="192" customFormat="1" x14ac:dyDescent="0.2">
      <c r="B2" s="196" t="s">
        <v>76</v>
      </c>
      <c r="C2" s="196"/>
      <c r="D2" s="197"/>
      <c r="E2" s="196"/>
      <c r="F2" s="193"/>
      <c r="G2" s="196" t="s">
        <v>282</v>
      </c>
      <c r="H2" s="198" t="s">
        <v>283</v>
      </c>
      <c r="L2" s="194"/>
    </row>
    <row r="3" spans="1:12" s="192" customFormat="1" x14ac:dyDescent="0.2">
      <c r="B3" s="199" t="s">
        <v>284</v>
      </c>
      <c r="C3" s="200"/>
      <c r="D3" s="200"/>
      <c r="E3" s="201" t="s">
        <v>278</v>
      </c>
      <c r="F3" s="193"/>
      <c r="G3" s="202" t="s">
        <v>285</v>
      </c>
      <c r="H3" s="203">
        <v>2955</v>
      </c>
      <c r="L3" s="194"/>
    </row>
    <row r="4" spans="1:12" s="192" customFormat="1" x14ac:dyDescent="0.2">
      <c r="B4" s="199" t="s">
        <v>81</v>
      </c>
      <c r="C4" s="200"/>
      <c r="D4" s="200"/>
      <c r="E4" s="201" t="s">
        <v>286</v>
      </c>
      <c r="F4" s="193"/>
      <c r="G4" s="192" t="s">
        <v>287</v>
      </c>
      <c r="H4" s="203">
        <v>1500</v>
      </c>
      <c r="L4" s="204"/>
    </row>
    <row r="5" spans="1:12" s="192" customFormat="1" x14ac:dyDescent="0.2">
      <c r="B5" s="199" t="s">
        <v>288</v>
      </c>
      <c r="C5" s="200"/>
      <c r="D5" s="200"/>
      <c r="E5" s="201" t="s">
        <v>289</v>
      </c>
      <c r="F5" s="193"/>
      <c r="G5" s="192" t="s">
        <v>290</v>
      </c>
      <c r="H5" s="203">
        <v>750</v>
      </c>
      <c r="L5" s="204"/>
    </row>
    <row r="6" spans="1:12" s="192" customFormat="1" x14ac:dyDescent="0.2">
      <c r="B6" s="199" t="s">
        <v>291</v>
      </c>
      <c r="C6" s="200"/>
      <c r="D6" s="200"/>
      <c r="E6" s="201" t="s">
        <v>292</v>
      </c>
      <c r="F6" s="193"/>
      <c r="G6" s="202" t="s">
        <v>293</v>
      </c>
      <c r="H6" s="203">
        <f>+H25</f>
        <v>3546.8275421213598</v>
      </c>
      <c r="I6" s="194"/>
      <c r="J6" s="194"/>
      <c r="K6" s="194"/>
      <c r="L6" s="204"/>
    </row>
    <row r="7" spans="1:12" s="192" customFormat="1" x14ac:dyDescent="0.2">
      <c r="B7" s="199" t="s">
        <v>294</v>
      </c>
      <c r="C7" s="200"/>
      <c r="D7" s="200"/>
      <c r="E7" s="201" t="s">
        <v>295</v>
      </c>
      <c r="F7" s="193"/>
      <c r="G7" s="205" t="s">
        <v>296</v>
      </c>
      <c r="H7" s="206">
        <f>+H6/H3</f>
        <v>1.2002800480952147</v>
      </c>
      <c r="I7" s="194"/>
      <c r="J7" s="194"/>
      <c r="K7" s="194"/>
      <c r="L7" s="204"/>
    </row>
    <row r="8" spans="1:12" s="192" customFormat="1" x14ac:dyDescent="0.2">
      <c r="B8" s="199" t="s">
        <v>297</v>
      </c>
      <c r="C8" s="200"/>
      <c r="D8" s="200"/>
      <c r="E8" s="207" t="s">
        <v>298</v>
      </c>
      <c r="F8" s="193"/>
      <c r="I8" s="194"/>
      <c r="J8" s="194"/>
      <c r="K8" s="194"/>
      <c r="L8" s="204"/>
    </row>
    <row r="9" spans="1:12" s="192" customFormat="1" x14ac:dyDescent="0.2">
      <c r="B9" s="208" t="s">
        <v>299</v>
      </c>
      <c r="C9" s="209"/>
      <c r="D9" s="209"/>
      <c r="E9" s="210" t="s">
        <v>300</v>
      </c>
      <c r="F9" s="193"/>
      <c r="G9" s="193"/>
      <c r="H9" s="194"/>
      <c r="I9" s="194"/>
      <c r="J9" s="194"/>
      <c r="K9" s="194"/>
      <c r="L9" s="204"/>
    </row>
    <row r="10" spans="1:12" x14ac:dyDescent="0.2">
      <c r="A10" s="191"/>
      <c r="B10" s="192"/>
      <c r="C10" s="193"/>
      <c r="D10" s="193"/>
      <c r="L10" s="211"/>
    </row>
    <row r="11" spans="1:12" x14ac:dyDescent="0.2">
      <c r="A11" s="212"/>
      <c r="B11" s="196" t="s">
        <v>301</v>
      </c>
      <c r="C11" s="198"/>
      <c r="D11" s="213"/>
      <c r="E11" s="198"/>
      <c r="F11" s="214"/>
      <c r="G11" s="214"/>
      <c r="H11" s="214"/>
      <c r="I11" s="215"/>
      <c r="J11" s="216"/>
      <c r="K11" s="216"/>
    </row>
    <row r="12" spans="1:12" x14ac:dyDescent="0.2">
      <c r="A12" s="212"/>
      <c r="B12" s="217" t="s">
        <v>302</v>
      </c>
      <c r="C12" s="218"/>
      <c r="D12" s="219"/>
      <c r="E12" s="220">
        <f>F25/C25</f>
        <v>44.685785536159599</v>
      </c>
      <c r="F12" s="214"/>
      <c r="G12" s="214"/>
      <c r="H12" s="214"/>
      <c r="I12" s="215"/>
      <c r="J12" s="191"/>
      <c r="K12" s="191"/>
    </row>
    <row r="13" spans="1:12" x14ac:dyDescent="0.2">
      <c r="A13" s="212"/>
      <c r="B13" s="217" t="s">
        <v>303</v>
      </c>
      <c r="C13" s="218"/>
      <c r="D13" s="219"/>
      <c r="E13" s="220">
        <f>+E15/E14</f>
        <v>2.0299251870324189</v>
      </c>
      <c r="F13" s="214"/>
      <c r="G13" s="214"/>
      <c r="H13" s="214"/>
      <c r="I13" s="215"/>
      <c r="J13" s="191"/>
      <c r="K13" s="191"/>
    </row>
    <row r="14" spans="1:12" x14ac:dyDescent="0.2">
      <c r="A14" s="212"/>
      <c r="B14" s="217" t="s">
        <v>304</v>
      </c>
      <c r="C14" s="218"/>
      <c r="D14" s="219"/>
      <c r="E14" s="221">
        <f>+C25</f>
        <v>401</v>
      </c>
      <c r="F14" s="214"/>
      <c r="G14" s="214"/>
      <c r="H14" s="214"/>
      <c r="I14" s="215"/>
      <c r="J14" s="191"/>
      <c r="K14" s="191"/>
    </row>
    <row r="15" spans="1:12" x14ac:dyDescent="0.2">
      <c r="A15" s="212"/>
      <c r="B15" s="217" t="s">
        <v>305</v>
      </c>
      <c r="C15" s="218"/>
      <c r="D15" s="219"/>
      <c r="E15" s="221">
        <f>+SUMPRODUCT(M34:M38,P34:P38)</f>
        <v>814</v>
      </c>
      <c r="F15" s="214"/>
      <c r="G15" s="214"/>
      <c r="H15" s="214"/>
      <c r="I15" s="215"/>
      <c r="J15" s="191"/>
      <c r="K15" s="191"/>
    </row>
    <row r="16" spans="1:12" x14ac:dyDescent="0.2">
      <c r="A16" s="212"/>
      <c r="B16" s="217" t="s">
        <v>190</v>
      </c>
      <c r="C16" s="218"/>
      <c r="D16" s="219"/>
      <c r="E16" s="221">
        <v>23293</v>
      </c>
      <c r="F16" s="214"/>
      <c r="G16" s="214"/>
      <c r="H16" s="214"/>
      <c r="I16" s="215"/>
      <c r="J16" s="191"/>
      <c r="K16" s="191"/>
    </row>
    <row r="17" spans="1:23" x14ac:dyDescent="0.2">
      <c r="A17" s="191"/>
      <c r="B17" s="217" t="s">
        <v>193</v>
      </c>
      <c r="C17" s="218"/>
      <c r="D17" s="219"/>
      <c r="E17" s="221">
        <f>F25</f>
        <v>17919</v>
      </c>
      <c r="F17" s="222"/>
      <c r="G17" s="222"/>
      <c r="H17" s="222"/>
      <c r="M17" s="212"/>
      <c r="R17" s="192"/>
    </row>
    <row r="18" spans="1:23" outlineLevel="1" x14ac:dyDescent="0.2">
      <c r="A18" s="191"/>
      <c r="B18" s="223" t="s">
        <v>306</v>
      </c>
      <c r="C18" s="200"/>
      <c r="D18" s="200"/>
      <c r="E18" s="221">
        <v>4408</v>
      </c>
      <c r="F18" s="222"/>
      <c r="G18" s="222"/>
      <c r="H18" s="222"/>
      <c r="M18" s="212"/>
      <c r="R18" s="192"/>
    </row>
    <row r="19" spans="1:23" s="192" customFormat="1" x14ac:dyDescent="0.2">
      <c r="B19" s="224" t="s">
        <v>307</v>
      </c>
      <c r="C19" s="224"/>
      <c r="D19" s="224"/>
      <c r="E19" s="225">
        <f>E17/E16</f>
        <v>0.76928691023054141</v>
      </c>
      <c r="F19" s="222"/>
      <c r="G19" s="222"/>
      <c r="H19" s="222"/>
      <c r="I19" s="194"/>
      <c r="J19" s="191"/>
      <c r="K19" s="191"/>
      <c r="L19" s="194"/>
      <c r="M19" s="226"/>
    </row>
    <row r="20" spans="1:23" x14ac:dyDescent="0.2">
      <c r="A20" s="191"/>
      <c r="B20" s="192"/>
      <c r="C20" s="193"/>
      <c r="D20" s="193"/>
      <c r="G20" s="227"/>
      <c r="H20" s="222"/>
      <c r="J20" s="191"/>
      <c r="K20" s="191"/>
      <c r="M20" s="212"/>
      <c r="R20" s="192"/>
    </row>
    <row r="21" spans="1:23" x14ac:dyDescent="0.2">
      <c r="A21" s="191"/>
      <c r="B21" s="192"/>
      <c r="C21" s="193"/>
      <c r="D21" s="193"/>
      <c r="E21" s="228"/>
      <c r="F21" s="227"/>
      <c r="G21" s="222"/>
      <c r="M21" s="212"/>
      <c r="R21" s="192"/>
    </row>
    <row r="22" spans="1:23" x14ac:dyDescent="0.2">
      <c r="A22" s="191"/>
      <c r="B22" s="192"/>
      <c r="C22" s="193"/>
      <c r="D22" s="193"/>
      <c r="F22" s="227"/>
      <c r="G22" s="222"/>
      <c r="M22" s="212"/>
      <c r="R22" s="192"/>
    </row>
    <row r="23" spans="1:23" x14ac:dyDescent="0.2">
      <c r="A23" s="191"/>
      <c r="B23" s="196" t="s">
        <v>308</v>
      </c>
      <c r="C23" s="488" t="s">
        <v>309</v>
      </c>
      <c r="D23" s="488"/>
      <c r="E23" s="488"/>
      <c r="F23" s="488"/>
      <c r="G23" s="488"/>
      <c r="H23" s="488"/>
      <c r="I23" s="488"/>
      <c r="J23" s="488"/>
      <c r="K23" s="230"/>
      <c r="L23" s="229" t="s">
        <v>310</v>
      </c>
      <c r="R23" s="192"/>
      <c r="S23" s="231"/>
      <c r="T23" s="231"/>
      <c r="U23" s="231"/>
      <c r="V23" s="231"/>
      <c r="W23" s="231"/>
    </row>
    <row r="24" spans="1:23" s="232" customFormat="1" ht="22.5" x14ac:dyDescent="0.2">
      <c r="B24" s="233"/>
      <c r="C24" s="233" t="s">
        <v>311</v>
      </c>
      <c r="D24" s="234" t="s">
        <v>312</v>
      </c>
      <c r="E24" s="233" t="s">
        <v>313</v>
      </c>
      <c r="F24" s="233" t="s">
        <v>314</v>
      </c>
      <c r="G24" s="235" t="s">
        <v>315</v>
      </c>
      <c r="H24" s="233" t="s">
        <v>316</v>
      </c>
      <c r="I24" s="233" t="s">
        <v>317</v>
      </c>
      <c r="J24" s="235" t="s">
        <v>318</v>
      </c>
      <c r="K24" s="235"/>
      <c r="L24" s="235" t="s">
        <v>319</v>
      </c>
      <c r="N24" s="191"/>
      <c r="O24" s="191"/>
      <c r="P24" s="191"/>
      <c r="Q24" s="191"/>
      <c r="R24" s="192"/>
      <c r="S24" s="191"/>
      <c r="T24" s="191"/>
      <c r="U24" s="191"/>
      <c r="V24" s="191"/>
      <c r="W24" s="191"/>
    </row>
    <row r="25" spans="1:23" ht="12" thickBot="1" x14ac:dyDescent="0.25">
      <c r="A25" s="191"/>
      <c r="B25" s="236"/>
      <c r="C25" s="237">
        <f>+SUM(C26:C426)</f>
        <v>401</v>
      </c>
      <c r="D25" s="238"/>
      <c r="E25" s="194"/>
      <c r="F25" s="237">
        <f>+SUM(F26:F426)</f>
        <v>17919</v>
      </c>
      <c r="G25" s="237"/>
      <c r="H25" s="237">
        <f>+J25/F25</f>
        <v>3546.8275421213598</v>
      </c>
      <c r="I25" s="237">
        <f>+SUM(I26:I426)</f>
        <v>5296300.2272727042</v>
      </c>
      <c r="J25" s="237">
        <f>+SUM(J26:J426)</f>
        <v>63555602.727272645</v>
      </c>
      <c r="K25" s="237"/>
      <c r="L25" s="239">
        <f>SUM(L26:L425)</f>
        <v>2529000</v>
      </c>
      <c r="R25" s="231"/>
      <c r="S25" s="231"/>
      <c r="T25" s="231"/>
      <c r="U25" s="231"/>
      <c r="V25" s="231"/>
      <c r="W25" s="231"/>
    </row>
    <row r="26" spans="1:23" ht="12" thickTop="1" x14ac:dyDescent="0.2">
      <c r="A26" s="191"/>
      <c r="B26" s="240"/>
      <c r="C26" s="241">
        <v>1</v>
      </c>
      <c r="D26" s="242"/>
      <c r="E26" s="241">
        <v>1</v>
      </c>
      <c r="F26" s="241">
        <v>30</v>
      </c>
      <c r="G26" s="241">
        <f t="shared" ref="G26:G89" si="0">IF(E26=1,34,IF(E26=2,40,IF(E26=3,44,IF(E26=4,49,IF(E26=5,52,IF(E26=6,55,IF(E26=1.5,27,IF(E26=2.5,34))))))))</f>
        <v>34</v>
      </c>
      <c r="H26" s="241">
        <f t="shared" ref="H26:H89" si="1">+$H$3*(F26+G26)/(1.57142857142857)/F26</f>
        <v>4011.6363636363672</v>
      </c>
      <c r="I26" s="241">
        <f>+F26*H26/12</f>
        <v>10029.090909090917</v>
      </c>
      <c r="J26" s="241">
        <f>+I26*12</f>
        <v>120349.090909091</v>
      </c>
      <c r="K26" s="241"/>
      <c r="L26" s="203">
        <f t="shared" ref="L26:L89" si="2">$H$4*12</f>
        <v>18000</v>
      </c>
      <c r="R26" s="231"/>
      <c r="S26" s="231"/>
      <c r="T26" s="231"/>
      <c r="U26" s="231"/>
      <c r="V26" s="231"/>
      <c r="W26" s="231"/>
    </row>
    <row r="27" spans="1:23" x14ac:dyDescent="0.2">
      <c r="A27" s="191"/>
      <c r="B27" s="243"/>
      <c r="C27" s="244">
        <v>1</v>
      </c>
      <c r="D27" s="245"/>
      <c r="E27" s="244">
        <v>2</v>
      </c>
      <c r="F27" s="244">
        <v>55</v>
      </c>
      <c r="G27" s="244">
        <f t="shared" si="0"/>
        <v>40</v>
      </c>
      <c r="H27" s="244">
        <f t="shared" si="1"/>
        <v>3248.0578512396723</v>
      </c>
      <c r="I27" s="244">
        <f t="shared" ref="I27:I90" si="3">+F27*H27/12</f>
        <v>14886.931818181831</v>
      </c>
      <c r="J27" s="244">
        <f t="shared" ref="J27:J90" si="4">+I27*12</f>
        <v>178643.18181818197</v>
      </c>
      <c r="K27" s="244"/>
      <c r="L27" s="203">
        <f t="shared" si="2"/>
        <v>18000</v>
      </c>
      <c r="R27" s="231"/>
      <c r="S27" s="231"/>
      <c r="T27" s="231"/>
      <c r="U27" s="231"/>
      <c r="V27" s="231"/>
      <c r="W27" s="231"/>
    </row>
    <row r="28" spans="1:23" x14ac:dyDescent="0.2">
      <c r="A28" s="191"/>
      <c r="B28" s="243"/>
      <c r="C28" s="244">
        <v>1</v>
      </c>
      <c r="D28" s="245"/>
      <c r="E28" s="244">
        <v>2</v>
      </c>
      <c r="F28" s="244">
        <v>34</v>
      </c>
      <c r="G28" s="244">
        <f t="shared" si="0"/>
        <v>40</v>
      </c>
      <c r="H28" s="244">
        <f t="shared" si="1"/>
        <v>4092.754010695191</v>
      </c>
      <c r="I28" s="244">
        <f t="shared" si="3"/>
        <v>11596.136363636375</v>
      </c>
      <c r="J28" s="244">
        <f t="shared" si="4"/>
        <v>139153.6363636365</v>
      </c>
      <c r="K28" s="244"/>
      <c r="L28" s="203">
        <f t="shared" si="2"/>
        <v>18000</v>
      </c>
      <c r="R28" s="231"/>
      <c r="S28" s="231"/>
      <c r="T28" s="231"/>
      <c r="U28" s="231"/>
      <c r="V28" s="231"/>
      <c r="W28" s="231"/>
    </row>
    <row r="29" spans="1:23" x14ac:dyDescent="0.2">
      <c r="A29" s="191"/>
      <c r="B29" s="243"/>
      <c r="C29" s="244">
        <v>1</v>
      </c>
      <c r="D29" s="245"/>
      <c r="E29" s="244">
        <v>3</v>
      </c>
      <c r="F29" s="244">
        <v>64</v>
      </c>
      <c r="G29" s="244">
        <f t="shared" si="0"/>
        <v>44</v>
      </c>
      <c r="H29" s="244">
        <f t="shared" si="1"/>
        <v>3173.2670454545482</v>
      </c>
      <c r="I29" s="244">
        <f t="shared" si="3"/>
        <v>16924.090909090923</v>
      </c>
      <c r="J29" s="244">
        <f t="shared" si="4"/>
        <v>203089.09090909106</v>
      </c>
      <c r="K29" s="244"/>
      <c r="L29" s="203">
        <f t="shared" si="2"/>
        <v>18000</v>
      </c>
      <c r="N29" s="246"/>
      <c r="O29" s="247"/>
      <c r="P29" s="247"/>
      <c r="Q29" s="247"/>
      <c r="R29" s="231"/>
      <c r="S29" s="231"/>
      <c r="T29" s="231"/>
      <c r="U29" s="231"/>
      <c r="V29" s="231"/>
      <c r="W29" s="231"/>
    </row>
    <row r="30" spans="1:23" x14ac:dyDescent="0.2">
      <c r="A30" s="191"/>
      <c r="B30" s="243"/>
      <c r="C30" s="244">
        <v>1</v>
      </c>
      <c r="D30" s="245"/>
      <c r="E30" s="244">
        <v>4</v>
      </c>
      <c r="F30" s="244">
        <v>84</v>
      </c>
      <c r="G30" s="244">
        <f t="shared" si="0"/>
        <v>49</v>
      </c>
      <c r="H30" s="244">
        <f t="shared" si="1"/>
        <v>2977.3863636363662</v>
      </c>
      <c r="I30" s="244">
        <f t="shared" si="3"/>
        <v>20841.704545454562</v>
      </c>
      <c r="J30" s="244">
        <f t="shared" si="4"/>
        <v>250100.45454545476</v>
      </c>
      <c r="K30" s="244"/>
      <c r="L30" s="203">
        <f t="shared" si="2"/>
        <v>18000</v>
      </c>
      <c r="N30" s="246"/>
      <c r="O30" s="247"/>
      <c r="P30" s="247"/>
      <c r="Q30" s="247"/>
      <c r="R30" s="231"/>
      <c r="S30" s="231"/>
      <c r="T30" s="231"/>
      <c r="U30" s="231"/>
      <c r="V30" s="231"/>
      <c r="W30" s="231"/>
    </row>
    <row r="31" spans="1:23" x14ac:dyDescent="0.2">
      <c r="A31" s="191"/>
      <c r="B31" s="243"/>
      <c r="C31" s="244">
        <v>1</v>
      </c>
      <c r="D31" s="245"/>
      <c r="E31" s="244">
        <v>2</v>
      </c>
      <c r="F31" s="244">
        <v>34</v>
      </c>
      <c r="G31" s="244">
        <f t="shared" si="0"/>
        <v>40</v>
      </c>
      <c r="H31" s="244">
        <f t="shared" si="1"/>
        <v>4092.754010695191</v>
      </c>
      <c r="I31" s="244">
        <f t="shared" si="3"/>
        <v>11596.136363636375</v>
      </c>
      <c r="J31" s="244">
        <f t="shared" si="4"/>
        <v>139153.6363636365</v>
      </c>
      <c r="K31" s="244"/>
      <c r="L31" s="203">
        <f t="shared" si="2"/>
        <v>18000</v>
      </c>
      <c r="N31" s="248"/>
      <c r="O31" s="248"/>
      <c r="P31" s="198"/>
      <c r="Q31" s="198"/>
      <c r="R31" s="231"/>
      <c r="S31" s="231"/>
      <c r="T31" s="231"/>
      <c r="U31" s="231"/>
      <c r="V31" s="231"/>
      <c r="W31" s="231"/>
    </row>
    <row r="32" spans="1:23" ht="9" customHeight="1" x14ac:dyDescent="0.2">
      <c r="A32" s="191"/>
      <c r="B32" s="243"/>
      <c r="C32" s="244">
        <v>1</v>
      </c>
      <c r="D32" s="245"/>
      <c r="E32" s="244">
        <v>3</v>
      </c>
      <c r="F32" s="244">
        <v>64</v>
      </c>
      <c r="G32" s="244">
        <f t="shared" si="0"/>
        <v>44</v>
      </c>
      <c r="H32" s="244">
        <f t="shared" si="1"/>
        <v>3173.2670454545482</v>
      </c>
      <c r="I32" s="244">
        <f t="shared" si="3"/>
        <v>16924.090909090923</v>
      </c>
      <c r="J32" s="244">
        <f t="shared" si="4"/>
        <v>203089.09090909106</v>
      </c>
      <c r="K32" s="244"/>
      <c r="L32" s="203">
        <f t="shared" si="2"/>
        <v>18000</v>
      </c>
      <c r="N32" s="249" t="s">
        <v>320</v>
      </c>
      <c r="O32" s="250" t="s">
        <v>302</v>
      </c>
      <c r="P32" s="250" t="s">
        <v>311</v>
      </c>
      <c r="Q32" s="251" t="s">
        <v>321</v>
      </c>
      <c r="R32" s="231"/>
      <c r="S32" s="231"/>
      <c r="T32" s="231"/>
      <c r="U32" s="231"/>
      <c r="V32" s="231"/>
      <c r="W32" s="231"/>
    </row>
    <row r="33" spans="1:27" ht="12" thickBot="1" x14ac:dyDescent="0.25">
      <c r="A33" s="191"/>
      <c r="B33" s="243"/>
      <c r="C33" s="244">
        <v>1</v>
      </c>
      <c r="D33" s="245"/>
      <c r="E33" s="244">
        <v>4</v>
      </c>
      <c r="F33" s="244">
        <v>84</v>
      </c>
      <c r="G33" s="244">
        <f t="shared" si="0"/>
        <v>49</v>
      </c>
      <c r="H33" s="244">
        <f t="shared" si="1"/>
        <v>2977.3863636363662</v>
      </c>
      <c r="I33" s="244">
        <f t="shared" si="3"/>
        <v>20841.704545454562</v>
      </c>
      <c r="J33" s="244">
        <f t="shared" si="4"/>
        <v>250100.45454545476</v>
      </c>
      <c r="K33" s="244"/>
      <c r="L33" s="203">
        <f t="shared" si="2"/>
        <v>18000</v>
      </c>
      <c r="N33" s="252"/>
      <c r="O33" s="253">
        <f>+F25/P33</f>
        <v>44.797499999999999</v>
      </c>
      <c r="P33" s="253">
        <f>+SUM(P34:P38)</f>
        <v>400</v>
      </c>
      <c r="Q33" s="254">
        <f>+SUM(Q34:Q38)</f>
        <v>1</v>
      </c>
      <c r="R33" s="231"/>
    </row>
    <row r="34" spans="1:27" ht="12" thickTop="1" x14ac:dyDescent="0.2">
      <c r="A34" s="191"/>
      <c r="B34" s="243"/>
      <c r="C34" s="244">
        <v>1</v>
      </c>
      <c r="D34" s="245"/>
      <c r="E34" s="244">
        <v>2</v>
      </c>
      <c r="F34" s="244">
        <v>34</v>
      </c>
      <c r="G34" s="244">
        <f t="shared" si="0"/>
        <v>40</v>
      </c>
      <c r="H34" s="244">
        <f t="shared" si="1"/>
        <v>4092.754010695191</v>
      </c>
      <c r="I34" s="244">
        <f t="shared" si="3"/>
        <v>11596.136363636375</v>
      </c>
      <c r="J34" s="244">
        <f t="shared" si="4"/>
        <v>139153.6363636365</v>
      </c>
      <c r="K34" s="244"/>
      <c r="L34" s="203">
        <f t="shared" si="2"/>
        <v>18000</v>
      </c>
      <c r="M34" s="191">
        <v>1</v>
      </c>
      <c r="N34" s="255">
        <v>1</v>
      </c>
      <c r="O34" s="256">
        <f>IFERROR(SUMIF($E$26:$E$425,$M34,$F$26:$F$425)/P34,"")</f>
        <v>29.212598425196852</v>
      </c>
      <c r="P34" s="223">
        <f>IFERROR(SUMIF($E$26:$E$425,$M34,$C$26:$C$425),"")</f>
        <v>127</v>
      </c>
      <c r="Q34" s="257">
        <f>+P34/$P$33</f>
        <v>0.3175</v>
      </c>
    </row>
    <row r="35" spans="1:27" x14ac:dyDescent="0.2">
      <c r="A35" s="191"/>
      <c r="B35" s="243"/>
      <c r="C35" s="244">
        <v>1</v>
      </c>
      <c r="D35" s="245"/>
      <c r="E35" s="244">
        <v>3</v>
      </c>
      <c r="F35" s="244">
        <v>64</v>
      </c>
      <c r="G35" s="244">
        <f t="shared" si="0"/>
        <v>44</v>
      </c>
      <c r="H35" s="244">
        <f t="shared" si="1"/>
        <v>3173.2670454545482</v>
      </c>
      <c r="I35" s="244">
        <f t="shared" si="3"/>
        <v>16924.090909090923</v>
      </c>
      <c r="J35" s="244">
        <f t="shared" si="4"/>
        <v>203089.09090909106</v>
      </c>
      <c r="K35" s="244"/>
      <c r="L35" s="203">
        <f t="shared" si="2"/>
        <v>18000</v>
      </c>
      <c r="M35" s="191">
        <v>2</v>
      </c>
      <c r="N35" s="255">
        <v>2</v>
      </c>
      <c r="O35" s="256">
        <f>IFERROR(SUMIF($E$26:$E$425,$M35,$F$26:$F$425)/P35,"")</f>
        <v>40.509554140127392</v>
      </c>
      <c r="P35" s="223">
        <f>IFERROR(SUMIF($E$26:$E$425,$M35,$C$26:$C$425),"")</f>
        <v>157</v>
      </c>
      <c r="Q35" s="257">
        <f>+P35/$P$33</f>
        <v>0.39250000000000002</v>
      </c>
    </row>
    <row r="36" spans="1:27" x14ac:dyDescent="0.2">
      <c r="A36" s="191"/>
      <c r="B36" s="243"/>
      <c r="C36" s="244">
        <v>1</v>
      </c>
      <c r="D36" s="245"/>
      <c r="E36" s="244">
        <v>4</v>
      </c>
      <c r="F36" s="244">
        <v>84</v>
      </c>
      <c r="G36" s="244">
        <f t="shared" si="0"/>
        <v>49</v>
      </c>
      <c r="H36" s="244">
        <f t="shared" si="1"/>
        <v>2977.3863636363662</v>
      </c>
      <c r="I36" s="244">
        <f t="shared" si="3"/>
        <v>20841.704545454562</v>
      </c>
      <c r="J36" s="244">
        <f t="shared" si="4"/>
        <v>250100.45454545476</v>
      </c>
      <c r="K36" s="244"/>
      <c r="L36" s="203">
        <f t="shared" si="2"/>
        <v>18000</v>
      </c>
      <c r="M36" s="191">
        <v>3</v>
      </c>
      <c r="N36" s="255">
        <v>3</v>
      </c>
      <c r="O36" s="256">
        <f>IFERROR(SUMIF($E$26:$E$425,$M36,$F$26:$F$425)/P36,"")</f>
        <v>61.142857142857146</v>
      </c>
      <c r="P36" s="223">
        <f>IFERROR(SUMIF($E$26:$E$425,$M36,$C$26:$C$425),"")</f>
        <v>91</v>
      </c>
      <c r="Q36" s="258">
        <f>+P36/$P$33</f>
        <v>0.22750000000000001</v>
      </c>
    </row>
    <row r="37" spans="1:27" x14ac:dyDescent="0.2">
      <c r="A37" s="191"/>
      <c r="B37" s="243"/>
      <c r="C37" s="244">
        <v>1</v>
      </c>
      <c r="D37" s="245"/>
      <c r="E37" s="244">
        <v>2</v>
      </c>
      <c r="F37" s="244">
        <v>34</v>
      </c>
      <c r="G37" s="244">
        <f t="shared" si="0"/>
        <v>40</v>
      </c>
      <c r="H37" s="244">
        <f t="shared" si="1"/>
        <v>4092.754010695191</v>
      </c>
      <c r="I37" s="244">
        <f t="shared" si="3"/>
        <v>11596.136363636375</v>
      </c>
      <c r="J37" s="244">
        <f t="shared" si="4"/>
        <v>139153.6363636365</v>
      </c>
      <c r="K37" s="244"/>
      <c r="L37" s="203">
        <f t="shared" si="2"/>
        <v>18000</v>
      </c>
      <c r="M37" s="191">
        <v>4</v>
      </c>
      <c r="N37" s="194">
        <v>4</v>
      </c>
      <c r="O37" s="256">
        <f>IFERROR(SUMIF($E$26:$E$425,$M37,$F$26:$F$425)/P37,"")</f>
        <v>86.76</v>
      </c>
      <c r="P37" s="223">
        <f>IFERROR(SUMIF($E$26:$E$425,$M37,$C$26:$C$425),"")</f>
        <v>25</v>
      </c>
      <c r="Q37" s="257">
        <f>+P37/$P$33</f>
        <v>6.25E-2</v>
      </c>
    </row>
    <row r="38" spans="1:27" ht="12" thickBot="1" x14ac:dyDescent="0.25">
      <c r="A38" s="191"/>
      <c r="B38" s="243"/>
      <c r="C38" s="244">
        <v>1</v>
      </c>
      <c r="D38" s="245"/>
      <c r="E38" s="244">
        <v>3</v>
      </c>
      <c r="F38" s="244">
        <v>62</v>
      </c>
      <c r="G38" s="244">
        <f t="shared" si="0"/>
        <v>44</v>
      </c>
      <c r="H38" s="244">
        <f t="shared" si="1"/>
        <v>3214.9706744868063</v>
      </c>
      <c r="I38" s="244">
        <f t="shared" si="3"/>
        <v>16610.681818181834</v>
      </c>
      <c r="J38" s="244">
        <f t="shared" si="4"/>
        <v>199328.181818182</v>
      </c>
      <c r="K38" s="244"/>
      <c r="L38" s="203">
        <f t="shared" si="2"/>
        <v>18000</v>
      </c>
      <c r="M38" s="191">
        <v>5</v>
      </c>
      <c r="N38" s="259">
        <v>5</v>
      </c>
      <c r="O38" s="260">
        <v>0</v>
      </c>
      <c r="P38" s="261">
        <f>IFERROR(SUMIF($E$26:$E$207,$M38,$C$26:$C$207),"")</f>
        <v>0</v>
      </c>
      <c r="Q38" s="261">
        <f>+P38/$P$33</f>
        <v>0</v>
      </c>
    </row>
    <row r="39" spans="1:27" ht="12" thickTop="1" x14ac:dyDescent="0.2">
      <c r="A39" s="191"/>
      <c r="B39" s="243"/>
      <c r="C39" s="244">
        <v>1</v>
      </c>
      <c r="D39" s="245"/>
      <c r="E39" s="244">
        <v>4</v>
      </c>
      <c r="F39" s="244">
        <v>83</v>
      </c>
      <c r="G39" s="244">
        <f t="shared" si="0"/>
        <v>49</v>
      </c>
      <c r="H39" s="244">
        <f t="shared" si="1"/>
        <v>2990.6024096385568</v>
      </c>
      <c r="I39" s="244">
        <f t="shared" si="3"/>
        <v>20685.000000000018</v>
      </c>
      <c r="J39" s="244">
        <f t="shared" si="4"/>
        <v>248220.00000000023</v>
      </c>
      <c r="K39" s="244"/>
      <c r="L39" s="203">
        <f t="shared" si="2"/>
        <v>18000</v>
      </c>
    </row>
    <row r="40" spans="1:27" x14ac:dyDescent="0.2">
      <c r="A40" s="191"/>
      <c r="B40" s="243"/>
      <c r="C40" s="244">
        <v>1</v>
      </c>
      <c r="D40" s="245"/>
      <c r="E40" s="244">
        <v>1</v>
      </c>
      <c r="F40" s="244">
        <v>30</v>
      </c>
      <c r="G40" s="244">
        <f t="shared" si="0"/>
        <v>34</v>
      </c>
      <c r="H40" s="244">
        <f t="shared" si="1"/>
        <v>4011.6363636363672</v>
      </c>
      <c r="I40" s="244">
        <f t="shared" si="3"/>
        <v>10029.090909090917</v>
      </c>
      <c r="J40" s="244">
        <f t="shared" si="4"/>
        <v>120349.090909091</v>
      </c>
      <c r="K40" s="244"/>
      <c r="L40" s="203">
        <f t="shared" si="2"/>
        <v>18000</v>
      </c>
      <c r="Q40" s="262"/>
    </row>
    <row r="41" spans="1:27" x14ac:dyDescent="0.2">
      <c r="A41" s="191"/>
      <c r="B41" s="243"/>
      <c r="C41" s="244">
        <v>1</v>
      </c>
      <c r="D41" s="245"/>
      <c r="E41" s="244">
        <v>2</v>
      </c>
      <c r="F41" s="244">
        <v>55</v>
      </c>
      <c r="G41" s="244">
        <f t="shared" si="0"/>
        <v>40</v>
      </c>
      <c r="H41" s="244">
        <f t="shared" si="1"/>
        <v>3248.0578512396723</v>
      </c>
      <c r="I41" s="244">
        <f t="shared" si="3"/>
        <v>14886.931818181831</v>
      </c>
      <c r="J41" s="244">
        <f t="shared" si="4"/>
        <v>178643.18181818197</v>
      </c>
      <c r="K41" s="244"/>
      <c r="L41" s="203">
        <f t="shared" si="2"/>
        <v>18000</v>
      </c>
      <c r="Q41" s="262"/>
      <c r="T41" s="263"/>
      <c r="U41" s="263"/>
      <c r="V41" s="263"/>
      <c r="W41" s="263"/>
      <c r="X41" s="264"/>
      <c r="Y41" s="264"/>
      <c r="Z41" s="264"/>
      <c r="AA41" s="264"/>
    </row>
    <row r="42" spans="1:27" x14ac:dyDescent="0.2">
      <c r="A42" s="191"/>
      <c r="B42" s="243"/>
      <c r="C42" s="244">
        <v>1</v>
      </c>
      <c r="D42" s="245"/>
      <c r="E42" s="244">
        <v>3</v>
      </c>
      <c r="F42" s="244">
        <v>64</v>
      </c>
      <c r="G42" s="244">
        <f t="shared" si="0"/>
        <v>44</v>
      </c>
      <c r="H42" s="244">
        <f t="shared" si="1"/>
        <v>3173.2670454545482</v>
      </c>
      <c r="I42" s="244">
        <f t="shared" si="3"/>
        <v>16924.090909090923</v>
      </c>
      <c r="J42" s="244">
        <f t="shared" si="4"/>
        <v>203089.09090909106</v>
      </c>
      <c r="K42" s="244"/>
      <c r="L42" s="203">
        <f t="shared" si="2"/>
        <v>18000</v>
      </c>
      <c r="T42" s="263"/>
      <c r="U42" s="263"/>
      <c r="V42" s="263"/>
      <c r="W42" s="263"/>
      <c r="X42" s="264"/>
      <c r="Y42" s="264"/>
      <c r="Z42" s="264"/>
      <c r="AA42" s="264"/>
    </row>
    <row r="43" spans="1:27" x14ac:dyDescent="0.2">
      <c r="A43" s="191"/>
      <c r="B43" s="243"/>
      <c r="C43" s="244">
        <v>1</v>
      </c>
      <c r="D43" s="245"/>
      <c r="E43" s="244">
        <v>1</v>
      </c>
      <c r="F43" s="244">
        <v>30</v>
      </c>
      <c r="G43" s="244">
        <f t="shared" si="0"/>
        <v>34</v>
      </c>
      <c r="H43" s="244">
        <f t="shared" si="1"/>
        <v>4011.6363636363672</v>
      </c>
      <c r="I43" s="244">
        <f t="shared" si="3"/>
        <v>10029.090909090917</v>
      </c>
      <c r="J43" s="244">
        <f t="shared" si="4"/>
        <v>120349.090909091</v>
      </c>
      <c r="K43" s="244"/>
      <c r="L43" s="203">
        <f t="shared" si="2"/>
        <v>18000</v>
      </c>
      <c r="T43" s="263"/>
      <c r="U43" s="263"/>
      <c r="V43" s="263"/>
      <c r="W43" s="263"/>
      <c r="X43" s="264"/>
      <c r="Y43" s="264"/>
      <c r="Z43" s="264"/>
      <c r="AA43" s="264"/>
    </row>
    <row r="44" spans="1:27" x14ac:dyDescent="0.2">
      <c r="A44" s="191"/>
      <c r="B44" s="243"/>
      <c r="C44" s="244">
        <v>1</v>
      </c>
      <c r="D44" s="245"/>
      <c r="E44" s="244">
        <v>2</v>
      </c>
      <c r="F44" s="244">
        <v>34</v>
      </c>
      <c r="G44" s="244">
        <f t="shared" si="0"/>
        <v>40</v>
      </c>
      <c r="H44" s="244">
        <f t="shared" si="1"/>
        <v>4092.754010695191</v>
      </c>
      <c r="I44" s="244">
        <f t="shared" si="3"/>
        <v>11596.136363636375</v>
      </c>
      <c r="J44" s="244">
        <f t="shared" si="4"/>
        <v>139153.6363636365</v>
      </c>
      <c r="K44" s="244"/>
      <c r="L44" s="203">
        <f t="shared" si="2"/>
        <v>18000</v>
      </c>
      <c r="T44" s="264"/>
      <c r="U44" s="264"/>
      <c r="V44" s="264"/>
      <c r="W44" s="264"/>
      <c r="X44" s="264"/>
      <c r="Y44" s="264"/>
      <c r="Z44" s="264"/>
      <c r="AA44" s="264"/>
    </row>
    <row r="45" spans="1:27" ht="12" customHeight="1" x14ac:dyDescent="0.2">
      <c r="A45" s="191"/>
      <c r="B45" s="243"/>
      <c r="C45" s="244">
        <v>1</v>
      </c>
      <c r="D45" s="245"/>
      <c r="E45" s="244">
        <v>3</v>
      </c>
      <c r="F45" s="244">
        <v>64</v>
      </c>
      <c r="G45" s="244">
        <f t="shared" si="0"/>
        <v>44</v>
      </c>
      <c r="H45" s="244">
        <f t="shared" si="1"/>
        <v>3173.2670454545482</v>
      </c>
      <c r="I45" s="244">
        <f t="shared" si="3"/>
        <v>16924.090909090923</v>
      </c>
      <c r="J45" s="244">
        <f t="shared" si="4"/>
        <v>203089.09090909106</v>
      </c>
      <c r="K45" s="244"/>
      <c r="L45" s="203">
        <f t="shared" si="2"/>
        <v>18000</v>
      </c>
      <c r="T45" s="265"/>
      <c r="U45" s="265"/>
      <c r="V45" s="265"/>
      <c r="W45" s="265"/>
      <c r="X45" s="264"/>
      <c r="Y45" s="264"/>
      <c r="Z45" s="264"/>
      <c r="AA45" s="264"/>
    </row>
    <row r="46" spans="1:27" x14ac:dyDescent="0.2">
      <c r="A46" s="191"/>
      <c r="B46" s="243"/>
      <c r="C46" s="244">
        <v>1</v>
      </c>
      <c r="D46" s="245"/>
      <c r="E46" s="244">
        <v>3</v>
      </c>
      <c r="F46" s="244">
        <v>64</v>
      </c>
      <c r="G46" s="244">
        <f t="shared" si="0"/>
        <v>44</v>
      </c>
      <c r="H46" s="244">
        <f t="shared" si="1"/>
        <v>3173.2670454545482</v>
      </c>
      <c r="I46" s="244">
        <f t="shared" si="3"/>
        <v>16924.090909090923</v>
      </c>
      <c r="J46" s="244">
        <f t="shared" si="4"/>
        <v>203089.09090909106</v>
      </c>
      <c r="K46" s="244"/>
      <c r="L46" s="203">
        <f t="shared" si="2"/>
        <v>18000</v>
      </c>
      <c r="T46" s="266"/>
      <c r="U46" s="266"/>
      <c r="V46" s="266"/>
      <c r="W46" s="266"/>
      <c r="X46" s="264"/>
      <c r="Y46" s="264"/>
      <c r="Z46" s="264"/>
      <c r="AA46" s="264"/>
    </row>
    <row r="47" spans="1:27" x14ac:dyDescent="0.2">
      <c r="A47" s="191"/>
      <c r="B47" s="243"/>
      <c r="C47" s="244">
        <v>1</v>
      </c>
      <c r="D47" s="245"/>
      <c r="E47" s="244">
        <v>2</v>
      </c>
      <c r="F47" s="244">
        <v>34</v>
      </c>
      <c r="G47" s="244">
        <f t="shared" si="0"/>
        <v>40</v>
      </c>
      <c r="H47" s="244">
        <f t="shared" si="1"/>
        <v>4092.754010695191</v>
      </c>
      <c r="I47" s="244">
        <f t="shared" si="3"/>
        <v>11596.136363636375</v>
      </c>
      <c r="J47" s="244">
        <f t="shared" si="4"/>
        <v>139153.6363636365</v>
      </c>
      <c r="K47" s="244"/>
      <c r="L47" s="203">
        <f t="shared" si="2"/>
        <v>18000</v>
      </c>
      <c r="T47" s="263"/>
      <c r="U47" s="263"/>
      <c r="V47" s="263"/>
      <c r="W47" s="263"/>
      <c r="X47" s="264"/>
      <c r="Y47" s="264"/>
      <c r="Z47" s="264"/>
      <c r="AA47" s="264"/>
    </row>
    <row r="48" spans="1:27" x14ac:dyDescent="0.2">
      <c r="A48" s="191"/>
      <c r="B48" s="243"/>
      <c r="C48" s="244">
        <v>1</v>
      </c>
      <c r="D48" s="245"/>
      <c r="E48" s="244">
        <v>2</v>
      </c>
      <c r="F48" s="244">
        <v>34</v>
      </c>
      <c r="G48" s="244">
        <f t="shared" si="0"/>
        <v>40</v>
      </c>
      <c r="H48" s="244">
        <f t="shared" si="1"/>
        <v>4092.754010695191</v>
      </c>
      <c r="I48" s="244">
        <f t="shared" si="3"/>
        <v>11596.136363636375</v>
      </c>
      <c r="J48" s="244">
        <f t="shared" si="4"/>
        <v>139153.6363636365</v>
      </c>
      <c r="K48" s="244"/>
      <c r="L48" s="203">
        <f t="shared" si="2"/>
        <v>18000</v>
      </c>
      <c r="T48" s="264"/>
      <c r="U48" s="264"/>
      <c r="V48" s="264"/>
      <c r="W48" s="264"/>
      <c r="X48" s="264"/>
      <c r="Y48" s="264"/>
      <c r="Z48" s="264"/>
      <c r="AA48" s="264"/>
    </row>
    <row r="49" spans="1:27" x14ac:dyDescent="0.2">
      <c r="A49" s="191"/>
      <c r="B49" s="243"/>
      <c r="C49" s="244">
        <v>1</v>
      </c>
      <c r="D49" s="245"/>
      <c r="E49" s="244">
        <v>3</v>
      </c>
      <c r="F49" s="244">
        <v>64</v>
      </c>
      <c r="G49" s="244">
        <f t="shared" si="0"/>
        <v>44</v>
      </c>
      <c r="H49" s="244">
        <f t="shared" si="1"/>
        <v>3173.2670454545482</v>
      </c>
      <c r="I49" s="244">
        <f t="shared" si="3"/>
        <v>16924.090909090923</v>
      </c>
      <c r="J49" s="244">
        <f t="shared" si="4"/>
        <v>203089.09090909106</v>
      </c>
      <c r="K49" s="244"/>
      <c r="L49" s="203">
        <f t="shared" si="2"/>
        <v>18000</v>
      </c>
      <c r="T49" s="264"/>
      <c r="U49" s="264"/>
      <c r="V49" s="264"/>
      <c r="W49" s="264"/>
      <c r="X49" s="264"/>
      <c r="Y49" s="264"/>
      <c r="Z49" s="264"/>
      <c r="AA49" s="264"/>
    </row>
    <row r="50" spans="1:27" x14ac:dyDescent="0.2">
      <c r="A50" s="191"/>
      <c r="B50" s="243"/>
      <c r="C50" s="244">
        <v>1</v>
      </c>
      <c r="D50" s="245"/>
      <c r="E50" s="244">
        <v>3</v>
      </c>
      <c r="F50" s="244">
        <v>64</v>
      </c>
      <c r="G50" s="244">
        <f t="shared" si="0"/>
        <v>44</v>
      </c>
      <c r="H50" s="244">
        <f t="shared" si="1"/>
        <v>3173.2670454545482</v>
      </c>
      <c r="I50" s="244">
        <f t="shared" si="3"/>
        <v>16924.090909090923</v>
      </c>
      <c r="J50" s="244">
        <f t="shared" si="4"/>
        <v>203089.09090909106</v>
      </c>
      <c r="K50" s="244"/>
      <c r="L50" s="203">
        <f t="shared" si="2"/>
        <v>18000</v>
      </c>
      <c r="T50" s="264"/>
      <c r="U50" s="264"/>
      <c r="V50" s="264"/>
      <c r="W50" s="264"/>
      <c r="X50" s="264"/>
      <c r="Y50" s="264"/>
      <c r="Z50" s="264"/>
      <c r="AA50" s="264"/>
    </row>
    <row r="51" spans="1:27" x14ac:dyDescent="0.2">
      <c r="A51" s="191"/>
      <c r="B51" s="243"/>
      <c r="C51" s="244">
        <v>1</v>
      </c>
      <c r="D51" s="245"/>
      <c r="E51" s="244">
        <v>2</v>
      </c>
      <c r="F51" s="244">
        <v>34</v>
      </c>
      <c r="G51" s="244">
        <f t="shared" si="0"/>
        <v>40</v>
      </c>
      <c r="H51" s="244">
        <f t="shared" si="1"/>
        <v>4092.754010695191</v>
      </c>
      <c r="I51" s="244">
        <f t="shared" si="3"/>
        <v>11596.136363636375</v>
      </c>
      <c r="J51" s="244">
        <f t="shared" si="4"/>
        <v>139153.6363636365</v>
      </c>
      <c r="K51" s="244"/>
      <c r="L51" s="203">
        <f t="shared" si="2"/>
        <v>18000</v>
      </c>
      <c r="T51" s="264"/>
      <c r="U51" s="264"/>
      <c r="V51" s="264"/>
      <c r="W51" s="264"/>
      <c r="X51" s="264"/>
      <c r="Y51" s="264"/>
      <c r="Z51" s="264"/>
      <c r="AA51" s="264"/>
    </row>
    <row r="52" spans="1:27" x14ac:dyDescent="0.2">
      <c r="A52" s="191"/>
      <c r="B52" s="243"/>
      <c r="C52" s="244">
        <v>1</v>
      </c>
      <c r="D52" s="245"/>
      <c r="E52" s="244">
        <v>2</v>
      </c>
      <c r="F52" s="244">
        <v>34</v>
      </c>
      <c r="G52" s="244">
        <f t="shared" si="0"/>
        <v>40</v>
      </c>
      <c r="H52" s="244">
        <f t="shared" si="1"/>
        <v>4092.754010695191</v>
      </c>
      <c r="I52" s="244">
        <f t="shared" si="3"/>
        <v>11596.136363636375</v>
      </c>
      <c r="J52" s="244">
        <f t="shared" si="4"/>
        <v>139153.6363636365</v>
      </c>
      <c r="K52" s="244"/>
      <c r="L52" s="203">
        <f t="shared" si="2"/>
        <v>18000</v>
      </c>
      <c r="T52" s="264"/>
      <c r="U52" s="264"/>
      <c r="V52" s="264"/>
      <c r="W52" s="264"/>
      <c r="X52" s="264"/>
      <c r="Y52" s="264"/>
      <c r="Z52" s="264"/>
      <c r="AA52" s="264"/>
    </row>
    <row r="53" spans="1:27" x14ac:dyDescent="0.2">
      <c r="A53" s="191"/>
      <c r="B53" s="243"/>
      <c r="C53" s="244">
        <v>1</v>
      </c>
      <c r="D53" s="245"/>
      <c r="E53" s="244">
        <v>3</v>
      </c>
      <c r="F53" s="244">
        <v>64</v>
      </c>
      <c r="G53" s="244">
        <f t="shared" si="0"/>
        <v>44</v>
      </c>
      <c r="H53" s="244">
        <f t="shared" si="1"/>
        <v>3173.2670454545482</v>
      </c>
      <c r="I53" s="244">
        <f t="shared" si="3"/>
        <v>16924.090909090923</v>
      </c>
      <c r="J53" s="244">
        <f t="shared" si="4"/>
        <v>203089.09090909106</v>
      </c>
      <c r="K53" s="244"/>
      <c r="L53" s="203">
        <f t="shared" si="2"/>
        <v>18000</v>
      </c>
      <c r="Q53" s="262"/>
      <c r="T53" s="264"/>
      <c r="U53" s="264"/>
      <c r="V53" s="264"/>
      <c r="W53" s="264"/>
      <c r="X53" s="264"/>
      <c r="Y53" s="264"/>
      <c r="Z53" s="264"/>
      <c r="AA53" s="264"/>
    </row>
    <row r="54" spans="1:27" x14ac:dyDescent="0.2">
      <c r="A54" s="191"/>
      <c r="B54" s="243"/>
      <c r="C54" s="244">
        <v>1</v>
      </c>
      <c r="D54" s="245"/>
      <c r="E54" s="244">
        <v>3</v>
      </c>
      <c r="F54" s="244">
        <v>64</v>
      </c>
      <c r="G54" s="244">
        <f t="shared" si="0"/>
        <v>44</v>
      </c>
      <c r="H54" s="244">
        <f t="shared" si="1"/>
        <v>3173.2670454545482</v>
      </c>
      <c r="I54" s="244">
        <f t="shared" si="3"/>
        <v>16924.090909090923</v>
      </c>
      <c r="J54" s="244">
        <f t="shared" si="4"/>
        <v>203089.09090909106</v>
      </c>
      <c r="K54" s="244"/>
      <c r="L54" s="203">
        <f t="shared" si="2"/>
        <v>18000</v>
      </c>
      <c r="Q54" s="262"/>
      <c r="T54" s="264"/>
      <c r="U54" s="264"/>
      <c r="V54" s="264"/>
      <c r="W54" s="264"/>
      <c r="X54" s="264"/>
      <c r="Y54" s="264"/>
      <c r="Z54" s="264"/>
      <c r="AA54" s="264"/>
    </row>
    <row r="55" spans="1:27" x14ac:dyDescent="0.2">
      <c r="A55" s="191"/>
      <c r="B55" s="243"/>
      <c r="C55" s="244">
        <v>1</v>
      </c>
      <c r="D55" s="245"/>
      <c r="E55" s="244">
        <v>2</v>
      </c>
      <c r="F55" s="244">
        <v>34</v>
      </c>
      <c r="G55" s="244">
        <f t="shared" si="0"/>
        <v>40</v>
      </c>
      <c r="H55" s="244">
        <f t="shared" si="1"/>
        <v>4092.754010695191</v>
      </c>
      <c r="I55" s="244">
        <f t="shared" si="3"/>
        <v>11596.136363636375</v>
      </c>
      <c r="J55" s="244">
        <f t="shared" si="4"/>
        <v>139153.6363636365</v>
      </c>
      <c r="K55" s="244"/>
      <c r="L55" s="203">
        <f t="shared" si="2"/>
        <v>18000</v>
      </c>
      <c r="T55" s="264"/>
      <c r="U55" s="264"/>
      <c r="V55" s="264"/>
      <c r="W55" s="264"/>
      <c r="X55" s="264"/>
      <c r="Y55" s="264"/>
      <c r="Z55" s="264"/>
      <c r="AA55" s="264"/>
    </row>
    <row r="56" spans="1:27" x14ac:dyDescent="0.2">
      <c r="A56" s="191"/>
      <c r="B56" s="243"/>
      <c r="C56" s="244">
        <v>1</v>
      </c>
      <c r="D56" s="245"/>
      <c r="E56" s="244">
        <v>2</v>
      </c>
      <c r="F56" s="244">
        <v>34</v>
      </c>
      <c r="G56" s="244">
        <f t="shared" si="0"/>
        <v>40</v>
      </c>
      <c r="H56" s="244">
        <f t="shared" si="1"/>
        <v>4092.754010695191</v>
      </c>
      <c r="I56" s="244">
        <f t="shared" si="3"/>
        <v>11596.136363636375</v>
      </c>
      <c r="J56" s="244">
        <f t="shared" si="4"/>
        <v>139153.6363636365</v>
      </c>
      <c r="K56" s="244"/>
      <c r="L56" s="203">
        <f t="shared" si="2"/>
        <v>18000</v>
      </c>
      <c r="T56" s="264"/>
      <c r="U56" s="264"/>
      <c r="V56" s="264"/>
      <c r="W56" s="264"/>
      <c r="X56" s="264"/>
      <c r="Y56" s="264"/>
      <c r="Z56" s="264"/>
      <c r="AA56" s="264"/>
    </row>
    <row r="57" spans="1:27" x14ac:dyDescent="0.2">
      <c r="A57" s="191"/>
      <c r="B57" s="243"/>
      <c r="C57" s="244">
        <v>1</v>
      </c>
      <c r="D57" s="245"/>
      <c r="E57" s="244">
        <v>3</v>
      </c>
      <c r="F57" s="244">
        <v>64</v>
      </c>
      <c r="G57" s="244">
        <f t="shared" si="0"/>
        <v>44</v>
      </c>
      <c r="H57" s="244">
        <f t="shared" si="1"/>
        <v>3173.2670454545482</v>
      </c>
      <c r="I57" s="244">
        <f t="shared" si="3"/>
        <v>16924.090909090923</v>
      </c>
      <c r="J57" s="244">
        <f t="shared" si="4"/>
        <v>203089.09090909106</v>
      </c>
      <c r="K57" s="244"/>
      <c r="L57" s="203">
        <f t="shared" si="2"/>
        <v>18000</v>
      </c>
    </row>
    <row r="58" spans="1:27" x14ac:dyDescent="0.2">
      <c r="A58" s="191"/>
      <c r="B58" s="243"/>
      <c r="C58" s="244">
        <v>1</v>
      </c>
      <c r="D58" s="245"/>
      <c r="E58" s="244">
        <v>3</v>
      </c>
      <c r="F58" s="244">
        <v>64</v>
      </c>
      <c r="G58" s="244">
        <f t="shared" si="0"/>
        <v>44</v>
      </c>
      <c r="H58" s="244">
        <f t="shared" si="1"/>
        <v>3173.2670454545482</v>
      </c>
      <c r="I58" s="244">
        <f t="shared" si="3"/>
        <v>16924.090909090923</v>
      </c>
      <c r="J58" s="244">
        <f t="shared" si="4"/>
        <v>203089.09090909106</v>
      </c>
      <c r="K58" s="244"/>
      <c r="L58" s="203">
        <f t="shared" si="2"/>
        <v>18000</v>
      </c>
    </row>
    <row r="59" spans="1:27" x14ac:dyDescent="0.2">
      <c r="A59" s="191"/>
      <c r="B59" s="243"/>
      <c r="C59" s="244">
        <v>1</v>
      </c>
      <c r="D59" s="245"/>
      <c r="E59" s="244">
        <v>2</v>
      </c>
      <c r="F59" s="244">
        <v>34</v>
      </c>
      <c r="G59" s="244">
        <f t="shared" si="0"/>
        <v>40</v>
      </c>
      <c r="H59" s="244">
        <f t="shared" si="1"/>
        <v>4092.754010695191</v>
      </c>
      <c r="I59" s="244">
        <f t="shared" si="3"/>
        <v>11596.136363636375</v>
      </c>
      <c r="J59" s="244">
        <f t="shared" si="4"/>
        <v>139153.6363636365</v>
      </c>
      <c r="K59" s="244"/>
      <c r="L59" s="203">
        <f t="shared" si="2"/>
        <v>18000</v>
      </c>
    </row>
    <row r="60" spans="1:27" x14ac:dyDescent="0.2">
      <c r="A60" s="191"/>
      <c r="B60" s="243"/>
      <c r="C60" s="244">
        <v>1</v>
      </c>
      <c r="D60" s="245"/>
      <c r="E60" s="244">
        <v>2</v>
      </c>
      <c r="F60" s="244">
        <v>34</v>
      </c>
      <c r="G60" s="244">
        <f t="shared" si="0"/>
        <v>40</v>
      </c>
      <c r="H60" s="244">
        <f t="shared" si="1"/>
        <v>4092.754010695191</v>
      </c>
      <c r="I60" s="244">
        <f t="shared" si="3"/>
        <v>11596.136363636375</v>
      </c>
      <c r="J60" s="244">
        <f t="shared" si="4"/>
        <v>139153.6363636365</v>
      </c>
      <c r="K60" s="244"/>
      <c r="L60" s="203">
        <f t="shared" si="2"/>
        <v>18000</v>
      </c>
    </row>
    <row r="61" spans="1:27" x14ac:dyDescent="0.2">
      <c r="A61" s="191"/>
      <c r="B61" s="243"/>
      <c r="C61" s="244">
        <v>1</v>
      </c>
      <c r="D61" s="245"/>
      <c r="E61" s="244">
        <v>3</v>
      </c>
      <c r="F61" s="244">
        <v>62</v>
      </c>
      <c r="G61" s="244">
        <f t="shared" si="0"/>
        <v>44</v>
      </c>
      <c r="H61" s="244">
        <f t="shared" si="1"/>
        <v>3214.9706744868063</v>
      </c>
      <c r="I61" s="244">
        <f t="shared" si="3"/>
        <v>16610.681818181834</v>
      </c>
      <c r="J61" s="244">
        <f t="shared" si="4"/>
        <v>199328.181818182</v>
      </c>
      <c r="K61" s="244"/>
      <c r="L61" s="203">
        <f t="shared" si="2"/>
        <v>18000</v>
      </c>
    </row>
    <row r="62" spans="1:27" x14ac:dyDescent="0.2">
      <c r="A62" s="191"/>
      <c r="B62" s="243"/>
      <c r="C62" s="244">
        <v>1</v>
      </c>
      <c r="D62" s="245"/>
      <c r="E62" s="244">
        <v>3</v>
      </c>
      <c r="F62" s="244">
        <v>62</v>
      </c>
      <c r="G62" s="244">
        <f t="shared" si="0"/>
        <v>44</v>
      </c>
      <c r="H62" s="244">
        <f t="shared" si="1"/>
        <v>3214.9706744868063</v>
      </c>
      <c r="I62" s="244">
        <f t="shared" si="3"/>
        <v>16610.681818181834</v>
      </c>
      <c r="J62" s="244">
        <f t="shared" si="4"/>
        <v>199328.181818182</v>
      </c>
      <c r="K62" s="244"/>
      <c r="L62" s="203">
        <f t="shared" si="2"/>
        <v>18000</v>
      </c>
    </row>
    <row r="63" spans="1:27" x14ac:dyDescent="0.2">
      <c r="A63" s="191"/>
      <c r="B63" s="243"/>
      <c r="C63" s="244">
        <v>1</v>
      </c>
      <c r="D63" s="245"/>
      <c r="E63" s="244">
        <v>2</v>
      </c>
      <c r="F63" s="244">
        <v>34</v>
      </c>
      <c r="G63" s="244">
        <f t="shared" si="0"/>
        <v>40</v>
      </c>
      <c r="H63" s="244">
        <f t="shared" si="1"/>
        <v>4092.754010695191</v>
      </c>
      <c r="I63" s="244">
        <f t="shared" si="3"/>
        <v>11596.136363636375</v>
      </c>
      <c r="J63" s="244">
        <f t="shared" si="4"/>
        <v>139153.6363636365</v>
      </c>
      <c r="K63" s="244"/>
      <c r="L63" s="203">
        <f t="shared" si="2"/>
        <v>18000</v>
      </c>
    </row>
    <row r="64" spans="1:27" x14ac:dyDescent="0.2">
      <c r="A64" s="191"/>
      <c r="B64" s="243"/>
      <c r="C64" s="244">
        <v>1</v>
      </c>
      <c r="D64" s="245"/>
      <c r="E64" s="244">
        <v>3</v>
      </c>
      <c r="F64" s="244">
        <v>66</v>
      </c>
      <c r="G64" s="244">
        <f t="shared" si="0"/>
        <v>44</v>
      </c>
      <c r="H64" s="244">
        <f t="shared" si="1"/>
        <v>3134.0909090909117</v>
      </c>
      <c r="I64" s="244">
        <f t="shared" si="3"/>
        <v>17237.500000000015</v>
      </c>
      <c r="J64" s="244">
        <f t="shared" si="4"/>
        <v>206850.00000000017</v>
      </c>
      <c r="K64" s="244"/>
      <c r="L64" s="203">
        <f t="shared" si="2"/>
        <v>18000</v>
      </c>
    </row>
    <row r="65" spans="1:17" x14ac:dyDescent="0.2">
      <c r="A65" s="191"/>
      <c r="B65" s="243"/>
      <c r="C65" s="244">
        <v>1</v>
      </c>
      <c r="D65" s="245"/>
      <c r="E65" s="244">
        <v>1</v>
      </c>
      <c r="F65" s="244">
        <v>28</v>
      </c>
      <c r="G65" s="244">
        <f t="shared" si="0"/>
        <v>34</v>
      </c>
      <c r="H65" s="244">
        <f t="shared" si="1"/>
        <v>4163.8636363636406</v>
      </c>
      <c r="I65" s="244">
        <f t="shared" si="3"/>
        <v>9715.6818181818289</v>
      </c>
      <c r="J65" s="244">
        <f t="shared" si="4"/>
        <v>116588.18181818194</v>
      </c>
      <c r="K65" s="244"/>
      <c r="L65" s="203">
        <f t="shared" si="2"/>
        <v>18000</v>
      </c>
    </row>
    <row r="66" spans="1:17" x14ac:dyDescent="0.2">
      <c r="A66" s="191"/>
      <c r="B66" s="243"/>
      <c r="C66" s="244">
        <v>1</v>
      </c>
      <c r="D66" s="245"/>
      <c r="E66" s="244">
        <v>1</v>
      </c>
      <c r="F66" s="244">
        <v>34</v>
      </c>
      <c r="G66" s="244">
        <f t="shared" si="0"/>
        <v>34</v>
      </c>
      <c r="H66" s="244">
        <f t="shared" si="1"/>
        <v>3760.9090909090942</v>
      </c>
      <c r="I66" s="244">
        <f t="shared" si="3"/>
        <v>10655.909090909101</v>
      </c>
      <c r="J66" s="244">
        <f t="shared" si="4"/>
        <v>127870.9090909092</v>
      </c>
      <c r="K66" s="244"/>
      <c r="L66" s="203">
        <f t="shared" si="2"/>
        <v>18000</v>
      </c>
      <c r="Q66" s="262"/>
    </row>
    <row r="67" spans="1:17" x14ac:dyDescent="0.2">
      <c r="A67" s="191"/>
      <c r="B67" s="243"/>
      <c r="C67" s="244">
        <v>1</v>
      </c>
      <c r="D67" s="245"/>
      <c r="E67" s="244">
        <v>1</v>
      </c>
      <c r="F67" s="244">
        <v>34</v>
      </c>
      <c r="G67" s="244">
        <f t="shared" si="0"/>
        <v>34</v>
      </c>
      <c r="H67" s="244">
        <f t="shared" si="1"/>
        <v>3760.9090909090942</v>
      </c>
      <c r="I67" s="244">
        <f t="shared" si="3"/>
        <v>10655.909090909101</v>
      </c>
      <c r="J67" s="244">
        <f t="shared" si="4"/>
        <v>127870.9090909092</v>
      </c>
      <c r="K67" s="244"/>
      <c r="L67" s="203">
        <f t="shared" si="2"/>
        <v>18000</v>
      </c>
      <c r="Q67" s="262"/>
    </row>
    <row r="68" spans="1:17" x14ac:dyDescent="0.2">
      <c r="A68" s="191"/>
      <c r="B68" s="243"/>
      <c r="C68" s="244">
        <v>1</v>
      </c>
      <c r="D68" s="245"/>
      <c r="E68" s="244">
        <v>1</v>
      </c>
      <c r="F68" s="244">
        <v>34</v>
      </c>
      <c r="G68" s="244">
        <f t="shared" si="0"/>
        <v>34</v>
      </c>
      <c r="H68" s="244">
        <f t="shared" si="1"/>
        <v>3760.9090909090942</v>
      </c>
      <c r="I68" s="244">
        <f t="shared" si="3"/>
        <v>10655.909090909101</v>
      </c>
      <c r="J68" s="244">
        <f t="shared" si="4"/>
        <v>127870.9090909092</v>
      </c>
      <c r="K68" s="244"/>
      <c r="L68" s="203">
        <f t="shared" si="2"/>
        <v>18000</v>
      </c>
      <c r="Q68" s="262"/>
    </row>
    <row r="69" spans="1:17" x14ac:dyDescent="0.2">
      <c r="A69" s="191"/>
      <c r="B69" s="243"/>
      <c r="C69" s="244">
        <v>1</v>
      </c>
      <c r="D69" s="245"/>
      <c r="E69" s="244">
        <v>4</v>
      </c>
      <c r="F69" s="244">
        <v>87</v>
      </c>
      <c r="G69" s="244">
        <f t="shared" si="0"/>
        <v>49</v>
      </c>
      <c r="H69" s="244">
        <f t="shared" si="1"/>
        <v>2939.5611285266482</v>
      </c>
      <c r="I69" s="244">
        <f t="shared" si="3"/>
        <v>21311.818181818198</v>
      </c>
      <c r="J69" s="244">
        <f t="shared" si="4"/>
        <v>255741.81818181838</v>
      </c>
      <c r="K69" s="244"/>
      <c r="L69" s="203">
        <f t="shared" si="2"/>
        <v>18000</v>
      </c>
      <c r="Q69" s="262"/>
    </row>
    <row r="70" spans="1:17" x14ac:dyDescent="0.2">
      <c r="A70" s="191"/>
      <c r="B70" s="243"/>
      <c r="C70" s="244">
        <v>1</v>
      </c>
      <c r="D70" s="245"/>
      <c r="E70" s="244">
        <v>3</v>
      </c>
      <c r="F70" s="244">
        <v>66</v>
      </c>
      <c r="G70" s="244">
        <f t="shared" si="0"/>
        <v>44</v>
      </c>
      <c r="H70" s="244">
        <f t="shared" si="1"/>
        <v>3134.0909090909117</v>
      </c>
      <c r="I70" s="244">
        <f t="shared" si="3"/>
        <v>17237.500000000015</v>
      </c>
      <c r="J70" s="244">
        <f t="shared" si="4"/>
        <v>206850.00000000017</v>
      </c>
      <c r="K70" s="244"/>
      <c r="L70" s="203">
        <f t="shared" si="2"/>
        <v>18000</v>
      </c>
      <c r="Q70" s="262"/>
    </row>
    <row r="71" spans="1:17" x14ac:dyDescent="0.2">
      <c r="A71" s="191"/>
      <c r="B71" s="243"/>
      <c r="C71" s="244">
        <v>1</v>
      </c>
      <c r="D71" s="245"/>
      <c r="E71" s="244">
        <v>1</v>
      </c>
      <c r="F71" s="244">
        <v>28</v>
      </c>
      <c r="G71" s="244">
        <f t="shared" si="0"/>
        <v>34</v>
      </c>
      <c r="H71" s="244">
        <f t="shared" si="1"/>
        <v>4163.8636363636406</v>
      </c>
      <c r="I71" s="244">
        <f t="shared" si="3"/>
        <v>9715.6818181818289</v>
      </c>
      <c r="J71" s="244">
        <f t="shared" si="4"/>
        <v>116588.18181818194</v>
      </c>
      <c r="K71" s="244"/>
      <c r="L71" s="203">
        <f t="shared" si="2"/>
        <v>18000</v>
      </c>
    </row>
    <row r="72" spans="1:17" x14ac:dyDescent="0.2">
      <c r="A72" s="191"/>
      <c r="B72" s="243"/>
      <c r="C72" s="244">
        <v>1</v>
      </c>
      <c r="D72" s="245"/>
      <c r="E72" s="244">
        <v>1</v>
      </c>
      <c r="F72" s="244">
        <v>34</v>
      </c>
      <c r="G72" s="244">
        <f t="shared" si="0"/>
        <v>34</v>
      </c>
      <c r="H72" s="244">
        <f t="shared" si="1"/>
        <v>3760.9090909090942</v>
      </c>
      <c r="I72" s="244">
        <f t="shared" si="3"/>
        <v>10655.909090909101</v>
      </c>
      <c r="J72" s="244">
        <f t="shared" si="4"/>
        <v>127870.9090909092</v>
      </c>
      <c r="K72" s="244"/>
      <c r="L72" s="203">
        <f t="shared" si="2"/>
        <v>18000</v>
      </c>
    </row>
    <row r="73" spans="1:17" x14ac:dyDescent="0.2">
      <c r="A73" s="191"/>
      <c r="B73" s="243"/>
      <c r="C73" s="244">
        <v>1</v>
      </c>
      <c r="D73" s="245"/>
      <c r="E73" s="244">
        <v>2</v>
      </c>
      <c r="F73" s="244">
        <v>54</v>
      </c>
      <c r="G73" s="244">
        <f t="shared" si="0"/>
        <v>40</v>
      </c>
      <c r="H73" s="244">
        <f t="shared" si="1"/>
        <v>3273.3838383838415</v>
      </c>
      <c r="I73" s="244">
        <f t="shared" si="3"/>
        <v>14730.227272727287</v>
      </c>
      <c r="J73" s="244">
        <f t="shared" si="4"/>
        <v>176762.72727272744</v>
      </c>
      <c r="K73" s="244"/>
      <c r="L73" s="203">
        <f t="shared" si="2"/>
        <v>18000</v>
      </c>
    </row>
    <row r="74" spans="1:17" x14ac:dyDescent="0.2">
      <c r="A74" s="191"/>
      <c r="B74" s="243"/>
      <c r="C74" s="244">
        <v>1</v>
      </c>
      <c r="D74" s="245"/>
      <c r="E74" s="244">
        <v>1</v>
      </c>
      <c r="F74" s="244">
        <v>34</v>
      </c>
      <c r="G74" s="244">
        <f t="shared" si="0"/>
        <v>34</v>
      </c>
      <c r="H74" s="244">
        <f t="shared" si="1"/>
        <v>3760.9090909090942</v>
      </c>
      <c r="I74" s="244">
        <f t="shared" si="3"/>
        <v>10655.909090909101</v>
      </c>
      <c r="J74" s="244">
        <f t="shared" si="4"/>
        <v>127870.9090909092</v>
      </c>
      <c r="K74" s="244"/>
      <c r="L74" s="203">
        <f t="shared" si="2"/>
        <v>18000</v>
      </c>
    </row>
    <row r="75" spans="1:17" x14ac:dyDescent="0.2">
      <c r="A75" s="191"/>
      <c r="B75" s="243"/>
      <c r="C75" s="244">
        <v>1</v>
      </c>
      <c r="D75" s="245"/>
      <c r="E75" s="244">
        <v>4</v>
      </c>
      <c r="F75" s="244">
        <v>87</v>
      </c>
      <c r="G75" s="244">
        <f t="shared" si="0"/>
        <v>49</v>
      </c>
      <c r="H75" s="244">
        <f t="shared" si="1"/>
        <v>2939.5611285266482</v>
      </c>
      <c r="I75" s="244">
        <f t="shared" si="3"/>
        <v>21311.818181818198</v>
      </c>
      <c r="J75" s="244">
        <f t="shared" si="4"/>
        <v>255741.81818181838</v>
      </c>
      <c r="K75" s="244"/>
      <c r="L75" s="203">
        <f t="shared" si="2"/>
        <v>18000</v>
      </c>
    </row>
    <row r="76" spans="1:17" x14ac:dyDescent="0.2">
      <c r="A76" s="191"/>
      <c r="B76" s="243"/>
      <c r="C76" s="244">
        <v>1</v>
      </c>
      <c r="D76" s="245"/>
      <c r="E76" s="244">
        <v>3</v>
      </c>
      <c r="F76" s="244">
        <v>66</v>
      </c>
      <c r="G76" s="244">
        <f t="shared" si="0"/>
        <v>44</v>
      </c>
      <c r="H76" s="244">
        <f t="shared" si="1"/>
        <v>3134.0909090909117</v>
      </c>
      <c r="I76" s="244">
        <f t="shared" si="3"/>
        <v>17237.500000000015</v>
      </c>
      <c r="J76" s="244">
        <f t="shared" si="4"/>
        <v>206850.00000000017</v>
      </c>
      <c r="K76" s="244"/>
      <c r="L76" s="203">
        <f t="shared" si="2"/>
        <v>18000</v>
      </c>
    </row>
    <row r="77" spans="1:17" x14ac:dyDescent="0.2">
      <c r="A77" s="191"/>
      <c r="B77" s="243"/>
      <c r="C77" s="244">
        <v>1</v>
      </c>
      <c r="D77" s="245"/>
      <c r="E77" s="244">
        <v>1</v>
      </c>
      <c r="F77" s="244">
        <v>28</v>
      </c>
      <c r="G77" s="244">
        <f t="shared" si="0"/>
        <v>34</v>
      </c>
      <c r="H77" s="244">
        <f t="shared" si="1"/>
        <v>4163.8636363636406</v>
      </c>
      <c r="I77" s="244">
        <f t="shared" si="3"/>
        <v>9715.6818181818289</v>
      </c>
      <c r="J77" s="244">
        <f t="shared" si="4"/>
        <v>116588.18181818194</v>
      </c>
      <c r="K77" s="244"/>
      <c r="L77" s="203">
        <f t="shared" si="2"/>
        <v>18000</v>
      </c>
    </row>
    <row r="78" spans="1:17" x14ac:dyDescent="0.2">
      <c r="A78" s="191"/>
      <c r="B78" s="243"/>
      <c r="C78" s="244">
        <v>1</v>
      </c>
      <c r="D78" s="245"/>
      <c r="E78" s="244">
        <v>1</v>
      </c>
      <c r="F78" s="244">
        <v>34</v>
      </c>
      <c r="G78" s="244">
        <f t="shared" si="0"/>
        <v>34</v>
      </c>
      <c r="H78" s="244">
        <f t="shared" si="1"/>
        <v>3760.9090909090942</v>
      </c>
      <c r="I78" s="244">
        <f t="shared" si="3"/>
        <v>10655.909090909101</v>
      </c>
      <c r="J78" s="244">
        <f t="shared" si="4"/>
        <v>127870.9090909092</v>
      </c>
      <c r="K78" s="244"/>
      <c r="L78" s="203">
        <f t="shared" si="2"/>
        <v>18000</v>
      </c>
    </row>
    <row r="79" spans="1:17" x14ac:dyDescent="0.2">
      <c r="A79" s="191"/>
      <c r="B79" s="243"/>
      <c r="C79" s="244">
        <v>1</v>
      </c>
      <c r="D79" s="245"/>
      <c r="E79" s="244">
        <v>2</v>
      </c>
      <c r="F79" s="244">
        <v>54</v>
      </c>
      <c r="G79" s="244">
        <f t="shared" si="0"/>
        <v>40</v>
      </c>
      <c r="H79" s="244">
        <f t="shared" si="1"/>
        <v>3273.3838383838415</v>
      </c>
      <c r="I79" s="244">
        <f t="shared" si="3"/>
        <v>14730.227272727287</v>
      </c>
      <c r="J79" s="244">
        <f t="shared" si="4"/>
        <v>176762.72727272744</v>
      </c>
      <c r="K79" s="244"/>
      <c r="L79" s="203">
        <f t="shared" si="2"/>
        <v>18000</v>
      </c>
    </row>
    <row r="80" spans="1:17" x14ac:dyDescent="0.2">
      <c r="A80" s="191"/>
      <c r="B80" s="243"/>
      <c r="C80" s="244">
        <v>1</v>
      </c>
      <c r="D80" s="245"/>
      <c r="E80" s="244">
        <v>1</v>
      </c>
      <c r="F80" s="244">
        <v>34</v>
      </c>
      <c r="G80" s="244">
        <f t="shared" si="0"/>
        <v>34</v>
      </c>
      <c r="H80" s="244">
        <f t="shared" si="1"/>
        <v>3760.9090909090942</v>
      </c>
      <c r="I80" s="244">
        <f t="shared" si="3"/>
        <v>10655.909090909101</v>
      </c>
      <c r="J80" s="244">
        <f t="shared" si="4"/>
        <v>127870.9090909092</v>
      </c>
      <c r="K80" s="244"/>
      <c r="L80" s="203">
        <f t="shared" si="2"/>
        <v>18000</v>
      </c>
    </row>
    <row r="81" spans="1:12" x14ac:dyDescent="0.2">
      <c r="A81" s="191"/>
      <c r="B81" s="243"/>
      <c r="C81" s="244">
        <v>1</v>
      </c>
      <c r="D81" s="245"/>
      <c r="E81" s="244">
        <v>4</v>
      </c>
      <c r="F81" s="244">
        <v>87</v>
      </c>
      <c r="G81" s="244">
        <f t="shared" si="0"/>
        <v>49</v>
      </c>
      <c r="H81" s="244">
        <f t="shared" si="1"/>
        <v>2939.5611285266482</v>
      </c>
      <c r="I81" s="244">
        <f t="shared" si="3"/>
        <v>21311.818181818198</v>
      </c>
      <c r="J81" s="244">
        <f t="shared" si="4"/>
        <v>255741.81818181838</v>
      </c>
      <c r="K81" s="244"/>
      <c r="L81" s="203">
        <f t="shared" si="2"/>
        <v>18000</v>
      </c>
    </row>
    <row r="82" spans="1:12" x14ac:dyDescent="0.2">
      <c r="A82" s="191"/>
      <c r="B82" s="243"/>
      <c r="C82" s="244">
        <v>1</v>
      </c>
      <c r="D82" s="245"/>
      <c r="E82" s="244">
        <v>3</v>
      </c>
      <c r="F82" s="244">
        <v>66</v>
      </c>
      <c r="G82" s="244">
        <f t="shared" si="0"/>
        <v>44</v>
      </c>
      <c r="H82" s="244">
        <f t="shared" si="1"/>
        <v>3134.0909090909117</v>
      </c>
      <c r="I82" s="244">
        <f t="shared" si="3"/>
        <v>17237.500000000015</v>
      </c>
      <c r="J82" s="244">
        <f t="shared" si="4"/>
        <v>206850.00000000017</v>
      </c>
      <c r="K82" s="244"/>
      <c r="L82" s="203">
        <f t="shared" si="2"/>
        <v>18000</v>
      </c>
    </row>
    <row r="83" spans="1:12" x14ac:dyDescent="0.2">
      <c r="A83" s="191"/>
      <c r="B83" s="243"/>
      <c r="C83" s="244">
        <v>1</v>
      </c>
      <c r="D83" s="245"/>
      <c r="E83" s="244">
        <v>1</v>
      </c>
      <c r="F83" s="244">
        <v>28</v>
      </c>
      <c r="G83" s="244">
        <f t="shared" si="0"/>
        <v>34</v>
      </c>
      <c r="H83" s="244">
        <f t="shared" si="1"/>
        <v>4163.8636363636406</v>
      </c>
      <c r="I83" s="244">
        <f t="shared" si="3"/>
        <v>9715.6818181818289</v>
      </c>
      <c r="J83" s="244">
        <f t="shared" si="4"/>
        <v>116588.18181818194</v>
      </c>
      <c r="K83" s="244"/>
      <c r="L83" s="203">
        <f t="shared" si="2"/>
        <v>18000</v>
      </c>
    </row>
    <row r="84" spans="1:12" x14ac:dyDescent="0.2">
      <c r="A84" s="191"/>
      <c r="B84" s="243"/>
      <c r="C84" s="244">
        <v>1</v>
      </c>
      <c r="D84" s="245"/>
      <c r="E84" s="244">
        <v>1</v>
      </c>
      <c r="F84" s="244">
        <v>34</v>
      </c>
      <c r="G84" s="244">
        <f t="shared" si="0"/>
        <v>34</v>
      </c>
      <c r="H84" s="244">
        <f t="shared" si="1"/>
        <v>3760.9090909090942</v>
      </c>
      <c r="I84" s="244">
        <f t="shared" si="3"/>
        <v>10655.909090909101</v>
      </c>
      <c r="J84" s="244">
        <f t="shared" si="4"/>
        <v>127870.9090909092</v>
      </c>
      <c r="K84" s="244"/>
      <c r="L84" s="203">
        <f t="shared" si="2"/>
        <v>18000</v>
      </c>
    </row>
    <row r="85" spans="1:12" x14ac:dyDescent="0.2">
      <c r="A85" s="191"/>
      <c r="B85" s="243"/>
      <c r="C85" s="244">
        <v>1</v>
      </c>
      <c r="D85" s="245"/>
      <c r="E85" s="244">
        <v>2</v>
      </c>
      <c r="F85" s="244">
        <v>54</v>
      </c>
      <c r="G85" s="244">
        <f t="shared" si="0"/>
        <v>40</v>
      </c>
      <c r="H85" s="244">
        <f t="shared" si="1"/>
        <v>3273.3838383838415</v>
      </c>
      <c r="I85" s="244">
        <f t="shared" si="3"/>
        <v>14730.227272727287</v>
      </c>
      <c r="J85" s="244">
        <f t="shared" si="4"/>
        <v>176762.72727272744</v>
      </c>
      <c r="K85" s="244"/>
      <c r="L85" s="203">
        <f t="shared" si="2"/>
        <v>18000</v>
      </c>
    </row>
    <row r="86" spans="1:12" x14ac:dyDescent="0.2">
      <c r="A86" s="191"/>
      <c r="B86" s="243"/>
      <c r="C86" s="244">
        <v>1</v>
      </c>
      <c r="D86" s="245"/>
      <c r="E86" s="244">
        <v>1</v>
      </c>
      <c r="F86" s="244">
        <v>34</v>
      </c>
      <c r="G86" s="244">
        <f t="shared" si="0"/>
        <v>34</v>
      </c>
      <c r="H86" s="244">
        <f t="shared" si="1"/>
        <v>3760.9090909090942</v>
      </c>
      <c r="I86" s="244">
        <f t="shared" si="3"/>
        <v>10655.909090909101</v>
      </c>
      <c r="J86" s="244">
        <f t="shared" si="4"/>
        <v>127870.9090909092</v>
      </c>
      <c r="K86" s="244"/>
      <c r="L86" s="203">
        <f t="shared" si="2"/>
        <v>18000</v>
      </c>
    </row>
    <row r="87" spans="1:12" x14ac:dyDescent="0.2">
      <c r="A87" s="191"/>
      <c r="B87" s="243"/>
      <c r="C87" s="244">
        <v>1</v>
      </c>
      <c r="D87" s="245"/>
      <c r="E87" s="244">
        <v>4</v>
      </c>
      <c r="F87" s="244">
        <v>87</v>
      </c>
      <c r="G87" s="244">
        <f t="shared" si="0"/>
        <v>49</v>
      </c>
      <c r="H87" s="244">
        <f t="shared" si="1"/>
        <v>2939.5611285266482</v>
      </c>
      <c r="I87" s="244">
        <f t="shared" si="3"/>
        <v>21311.818181818198</v>
      </c>
      <c r="J87" s="244">
        <f t="shared" si="4"/>
        <v>255741.81818181838</v>
      </c>
      <c r="K87" s="244"/>
      <c r="L87" s="203">
        <f t="shared" si="2"/>
        <v>18000</v>
      </c>
    </row>
    <row r="88" spans="1:12" x14ac:dyDescent="0.2">
      <c r="A88" s="191"/>
      <c r="B88" s="243"/>
      <c r="C88" s="244">
        <v>1</v>
      </c>
      <c r="D88" s="245"/>
      <c r="E88" s="244">
        <v>3</v>
      </c>
      <c r="F88" s="244">
        <v>66</v>
      </c>
      <c r="G88" s="244">
        <f t="shared" si="0"/>
        <v>44</v>
      </c>
      <c r="H88" s="244">
        <f t="shared" si="1"/>
        <v>3134.0909090909117</v>
      </c>
      <c r="I88" s="244">
        <f t="shared" si="3"/>
        <v>17237.500000000015</v>
      </c>
      <c r="J88" s="244">
        <f t="shared" si="4"/>
        <v>206850.00000000017</v>
      </c>
      <c r="K88" s="244"/>
      <c r="L88" s="203">
        <f t="shared" si="2"/>
        <v>18000</v>
      </c>
    </row>
    <row r="89" spans="1:12" x14ac:dyDescent="0.2">
      <c r="A89" s="191"/>
      <c r="B89" s="243"/>
      <c r="C89" s="244">
        <v>1</v>
      </c>
      <c r="D89" s="245"/>
      <c r="E89" s="244">
        <v>1</v>
      </c>
      <c r="F89" s="244">
        <v>28</v>
      </c>
      <c r="G89" s="244">
        <f t="shared" si="0"/>
        <v>34</v>
      </c>
      <c r="H89" s="244">
        <f t="shared" si="1"/>
        <v>4163.8636363636406</v>
      </c>
      <c r="I89" s="244">
        <f t="shared" si="3"/>
        <v>9715.6818181818289</v>
      </c>
      <c r="J89" s="244">
        <f t="shared" si="4"/>
        <v>116588.18181818194</v>
      </c>
      <c r="K89" s="244"/>
      <c r="L89" s="203">
        <f t="shared" si="2"/>
        <v>18000</v>
      </c>
    </row>
    <row r="90" spans="1:12" x14ac:dyDescent="0.2">
      <c r="A90" s="191"/>
      <c r="B90" s="243"/>
      <c r="C90" s="244">
        <v>1</v>
      </c>
      <c r="D90" s="245"/>
      <c r="E90" s="244">
        <v>1</v>
      </c>
      <c r="F90" s="244">
        <v>34</v>
      </c>
      <c r="G90" s="244">
        <f t="shared" ref="G90:G153" si="5">IF(E90=1,34,IF(E90=2,40,IF(E90=3,44,IF(E90=4,49,IF(E90=5,52,IF(E90=6,55,IF(E90=1.5,27,IF(E90=2.5,34))))))))</f>
        <v>34</v>
      </c>
      <c r="H90" s="244">
        <f t="shared" ref="H90:H153" si="6">+$H$3*(F90+G90)/(1.57142857142857)/F90</f>
        <v>3760.9090909090942</v>
      </c>
      <c r="I90" s="244">
        <f t="shared" si="3"/>
        <v>10655.909090909101</v>
      </c>
      <c r="J90" s="244">
        <f t="shared" si="4"/>
        <v>127870.9090909092</v>
      </c>
      <c r="K90" s="244"/>
      <c r="L90" s="203">
        <f t="shared" ref="L90:L153" si="7">$H$4*12</f>
        <v>18000</v>
      </c>
    </row>
    <row r="91" spans="1:12" x14ac:dyDescent="0.2">
      <c r="A91" s="191"/>
      <c r="B91" s="243"/>
      <c r="C91" s="244">
        <v>1</v>
      </c>
      <c r="D91" s="245"/>
      <c r="E91" s="244">
        <v>2</v>
      </c>
      <c r="F91" s="244">
        <v>54</v>
      </c>
      <c r="G91" s="244">
        <f t="shared" si="5"/>
        <v>40</v>
      </c>
      <c r="H91" s="244">
        <f t="shared" si="6"/>
        <v>3273.3838383838415</v>
      </c>
      <c r="I91" s="244">
        <f t="shared" ref="I91:I154" si="8">+F91*H91/12</f>
        <v>14730.227272727287</v>
      </c>
      <c r="J91" s="244">
        <f t="shared" ref="J91:J154" si="9">+I91*12</f>
        <v>176762.72727272744</v>
      </c>
      <c r="K91" s="244"/>
      <c r="L91" s="203">
        <f t="shared" si="7"/>
        <v>18000</v>
      </c>
    </row>
    <row r="92" spans="1:12" x14ac:dyDescent="0.2">
      <c r="A92" s="191"/>
      <c r="B92" s="243"/>
      <c r="C92" s="244">
        <v>1</v>
      </c>
      <c r="D92" s="245"/>
      <c r="E92" s="244">
        <v>1</v>
      </c>
      <c r="F92" s="244">
        <v>34</v>
      </c>
      <c r="G92" s="244">
        <f t="shared" si="5"/>
        <v>34</v>
      </c>
      <c r="H92" s="244">
        <f t="shared" si="6"/>
        <v>3760.9090909090942</v>
      </c>
      <c r="I92" s="244">
        <f t="shared" si="8"/>
        <v>10655.909090909101</v>
      </c>
      <c r="J92" s="244">
        <f t="shared" si="9"/>
        <v>127870.9090909092</v>
      </c>
      <c r="K92" s="244"/>
      <c r="L92" s="203">
        <f t="shared" si="7"/>
        <v>18000</v>
      </c>
    </row>
    <row r="93" spans="1:12" x14ac:dyDescent="0.2">
      <c r="A93" s="191"/>
      <c r="B93" s="243"/>
      <c r="C93" s="244">
        <v>1</v>
      </c>
      <c r="D93" s="245"/>
      <c r="E93" s="244">
        <v>4</v>
      </c>
      <c r="F93" s="244">
        <v>87</v>
      </c>
      <c r="G93" s="244">
        <f t="shared" si="5"/>
        <v>49</v>
      </c>
      <c r="H93" s="244">
        <f t="shared" si="6"/>
        <v>2939.5611285266482</v>
      </c>
      <c r="I93" s="244">
        <f t="shared" si="8"/>
        <v>21311.818181818198</v>
      </c>
      <c r="J93" s="244">
        <f t="shared" si="9"/>
        <v>255741.81818181838</v>
      </c>
      <c r="K93" s="244"/>
      <c r="L93" s="203">
        <f t="shared" si="7"/>
        <v>18000</v>
      </c>
    </row>
    <row r="94" spans="1:12" x14ac:dyDescent="0.2">
      <c r="A94" s="191"/>
      <c r="B94" s="243"/>
      <c r="C94" s="244">
        <v>1</v>
      </c>
      <c r="D94" s="245"/>
      <c r="E94" s="244">
        <v>3</v>
      </c>
      <c r="F94" s="244">
        <v>66</v>
      </c>
      <c r="G94" s="244">
        <f t="shared" si="5"/>
        <v>44</v>
      </c>
      <c r="H94" s="244">
        <f t="shared" si="6"/>
        <v>3134.0909090909117</v>
      </c>
      <c r="I94" s="244">
        <f t="shared" si="8"/>
        <v>17237.500000000015</v>
      </c>
      <c r="J94" s="244">
        <f t="shared" si="9"/>
        <v>206850.00000000017</v>
      </c>
      <c r="K94" s="244"/>
      <c r="L94" s="203">
        <f t="shared" si="7"/>
        <v>18000</v>
      </c>
    </row>
    <row r="95" spans="1:12" x14ac:dyDescent="0.2">
      <c r="A95" s="191"/>
      <c r="B95" s="243"/>
      <c r="C95" s="244">
        <v>1</v>
      </c>
      <c r="D95" s="245"/>
      <c r="E95" s="244">
        <v>1</v>
      </c>
      <c r="F95" s="244">
        <v>28</v>
      </c>
      <c r="G95" s="244">
        <f t="shared" si="5"/>
        <v>34</v>
      </c>
      <c r="H95" s="244">
        <f t="shared" si="6"/>
        <v>4163.8636363636406</v>
      </c>
      <c r="I95" s="244">
        <f t="shared" si="8"/>
        <v>9715.6818181818289</v>
      </c>
      <c r="J95" s="244">
        <f t="shared" si="9"/>
        <v>116588.18181818194</v>
      </c>
      <c r="K95" s="244"/>
      <c r="L95" s="203">
        <f t="shared" si="7"/>
        <v>18000</v>
      </c>
    </row>
    <row r="96" spans="1:12" x14ac:dyDescent="0.2">
      <c r="A96" s="191"/>
      <c r="B96" s="243"/>
      <c r="C96" s="244">
        <v>1</v>
      </c>
      <c r="D96" s="245"/>
      <c r="E96" s="244">
        <v>1</v>
      </c>
      <c r="F96" s="244">
        <v>34</v>
      </c>
      <c r="G96" s="244">
        <f t="shared" si="5"/>
        <v>34</v>
      </c>
      <c r="H96" s="244">
        <f t="shared" si="6"/>
        <v>3760.9090909090942</v>
      </c>
      <c r="I96" s="244">
        <f t="shared" si="8"/>
        <v>10655.909090909101</v>
      </c>
      <c r="J96" s="244">
        <f t="shared" si="9"/>
        <v>127870.9090909092</v>
      </c>
      <c r="K96" s="244"/>
      <c r="L96" s="203">
        <f t="shared" si="7"/>
        <v>18000</v>
      </c>
    </row>
    <row r="97" spans="1:12" x14ac:dyDescent="0.2">
      <c r="A97" s="191"/>
      <c r="B97" s="243"/>
      <c r="C97" s="244">
        <v>1</v>
      </c>
      <c r="D97" s="245"/>
      <c r="E97" s="244">
        <v>2</v>
      </c>
      <c r="F97" s="244">
        <v>54</v>
      </c>
      <c r="G97" s="244">
        <f t="shared" si="5"/>
        <v>40</v>
      </c>
      <c r="H97" s="244">
        <f t="shared" si="6"/>
        <v>3273.3838383838415</v>
      </c>
      <c r="I97" s="244">
        <f t="shared" si="8"/>
        <v>14730.227272727287</v>
      </c>
      <c r="J97" s="244">
        <f t="shared" si="9"/>
        <v>176762.72727272744</v>
      </c>
      <c r="K97" s="244"/>
      <c r="L97" s="203">
        <f t="shared" si="7"/>
        <v>18000</v>
      </c>
    </row>
    <row r="98" spans="1:12" x14ac:dyDescent="0.2">
      <c r="A98" s="191"/>
      <c r="B98" s="243"/>
      <c r="C98" s="244">
        <v>1</v>
      </c>
      <c r="D98" s="245"/>
      <c r="E98" s="244">
        <v>1</v>
      </c>
      <c r="F98" s="244">
        <v>34</v>
      </c>
      <c r="G98" s="244">
        <f t="shared" si="5"/>
        <v>34</v>
      </c>
      <c r="H98" s="244">
        <f t="shared" si="6"/>
        <v>3760.9090909090942</v>
      </c>
      <c r="I98" s="244">
        <f t="shared" si="8"/>
        <v>10655.909090909101</v>
      </c>
      <c r="J98" s="244">
        <f t="shared" si="9"/>
        <v>127870.9090909092</v>
      </c>
      <c r="K98" s="244"/>
      <c r="L98" s="203">
        <f t="shared" si="7"/>
        <v>18000</v>
      </c>
    </row>
    <row r="99" spans="1:12" x14ac:dyDescent="0.2">
      <c r="A99" s="191"/>
      <c r="B99" s="243"/>
      <c r="C99" s="244">
        <v>1</v>
      </c>
      <c r="D99" s="245"/>
      <c r="E99" s="244">
        <v>4</v>
      </c>
      <c r="F99" s="244">
        <v>87</v>
      </c>
      <c r="G99" s="244">
        <f t="shared" si="5"/>
        <v>49</v>
      </c>
      <c r="H99" s="244">
        <f t="shared" si="6"/>
        <v>2939.5611285266482</v>
      </c>
      <c r="I99" s="244">
        <f t="shared" si="8"/>
        <v>21311.818181818198</v>
      </c>
      <c r="J99" s="244">
        <f t="shared" si="9"/>
        <v>255741.81818181838</v>
      </c>
      <c r="K99" s="244"/>
      <c r="L99" s="203">
        <f t="shared" si="7"/>
        <v>18000</v>
      </c>
    </row>
    <row r="100" spans="1:12" x14ac:dyDescent="0.2">
      <c r="A100" s="191"/>
      <c r="B100" s="243"/>
      <c r="C100" s="244">
        <v>1</v>
      </c>
      <c r="D100" s="245"/>
      <c r="E100" s="244">
        <v>3</v>
      </c>
      <c r="F100" s="244">
        <v>66</v>
      </c>
      <c r="G100" s="244">
        <f t="shared" si="5"/>
        <v>44</v>
      </c>
      <c r="H100" s="244">
        <f t="shared" si="6"/>
        <v>3134.0909090909117</v>
      </c>
      <c r="I100" s="244">
        <f t="shared" si="8"/>
        <v>17237.500000000015</v>
      </c>
      <c r="J100" s="244">
        <f t="shared" si="9"/>
        <v>206850.00000000017</v>
      </c>
      <c r="K100" s="244"/>
      <c r="L100" s="203">
        <f t="shared" si="7"/>
        <v>18000</v>
      </c>
    </row>
    <row r="101" spans="1:12" x14ac:dyDescent="0.2">
      <c r="A101" s="191"/>
      <c r="B101" s="243"/>
      <c r="C101" s="244">
        <v>1</v>
      </c>
      <c r="D101" s="245"/>
      <c r="E101" s="244">
        <v>1</v>
      </c>
      <c r="F101" s="244">
        <v>28</v>
      </c>
      <c r="G101" s="244">
        <f t="shared" si="5"/>
        <v>34</v>
      </c>
      <c r="H101" s="244">
        <f t="shared" si="6"/>
        <v>4163.8636363636406</v>
      </c>
      <c r="I101" s="244">
        <f t="shared" si="8"/>
        <v>9715.6818181818289</v>
      </c>
      <c r="J101" s="244">
        <f t="shared" si="9"/>
        <v>116588.18181818194</v>
      </c>
      <c r="K101" s="244"/>
      <c r="L101" s="203">
        <f t="shared" si="7"/>
        <v>18000</v>
      </c>
    </row>
    <row r="102" spans="1:12" x14ac:dyDescent="0.2">
      <c r="A102" s="191"/>
      <c r="B102" s="243"/>
      <c r="C102" s="244">
        <v>1</v>
      </c>
      <c r="D102" s="245"/>
      <c r="E102" s="244">
        <v>1</v>
      </c>
      <c r="F102" s="244">
        <v>34</v>
      </c>
      <c r="G102" s="244">
        <f t="shared" si="5"/>
        <v>34</v>
      </c>
      <c r="H102" s="244">
        <f t="shared" si="6"/>
        <v>3760.9090909090942</v>
      </c>
      <c r="I102" s="244">
        <f t="shared" si="8"/>
        <v>10655.909090909101</v>
      </c>
      <c r="J102" s="244">
        <f t="shared" si="9"/>
        <v>127870.9090909092</v>
      </c>
      <c r="K102" s="244"/>
      <c r="L102" s="203">
        <f t="shared" si="7"/>
        <v>18000</v>
      </c>
    </row>
    <row r="103" spans="1:12" x14ac:dyDescent="0.2">
      <c r="A103" s="191"/>
      <c r="B103" s="243"/>
      <c r="C103" s="244">
        <v>1</v>
      </c>
      <c r="D103" s="245"/>
      <c r="E103" s="244">
        <v>2</v>
      </c>
      <c r="F103" s="244">
        <v>54</v>
      </c>
      <c r="G103" s="244">
        <f t="shared" si="5"/>
        <v>40</v>
      </c>
      <c r="H103" s="244">
        <f t="shared" si="6"/>
        <v>3273.3838383838415</v>
      </c>
      <c r="I103" s="244">
        <f t="shared" si="8"/>
        <v>14730.227272727287</v>
      </c>
      <c r="J103" s="244">
        <f t="shared" si="9"/>
        <v>176762.72727272744</v>
      </c>
      <c r="K103" s="244"/>
      <c r="L103" s="203">
        <f t="shared" si="7"/>
        <v>18000</v>
      </c>
    </row>
    <row r="104" spans="1:12" x14ac:dyDescent="0.2">
      <c r="A104" s="191"/>
      <c r="B104" s="243"/>
      <c r="C104" s="244">
        <v>1</v>
      </c>
      <c r="D104" s="245"/>
      <c r="E104" s="244">
        <v>1</v>
      </c>
      <c r="F104" s="244">
        <v>34</v>
      </c>
      <c r="G104" s="244">
        <f t="shared" si="5"/>
        <v>34</v>
      </c>
      <c r="H104" s="244">
        <f t="shared" si="6"/>
        <v>3760.9090909090942</v>
      </c>
      <c r="I104" s="244">
        <f t="shared" si="8"/>
        <v>10655.909090909101</v>
      </c>
      <c r="J104" s="244">
        <f t="shared" si="9"/>
        <v>127870.9090909092</v>
      </c>
      <c r="K104" s="244"/>
      <c r="L104" s="203">
        <f t="shared" si="7"/>
        <v>18000</v>
      </c>
    </row>
    <row r="105" spans="1:12" x14ac:dyDescent="0.2">
      <c r="A105" s="191"/>
      <c r="B105" s="243"/>
      <c r="C105" s="244">
        <v>1</v>
      </c>
      <c r="D105" s="245"/>
      <c r="E105" s="244">
        <v>4</v>
      </c>
      <c r="F105" s="244">
        <v>87</v>
      </c>
      <c r="G105" s="244">
        <f t="shared" si="5"/>
        <v>49</v>
      </c>
      <c r="H105" s="244">
        <f t="shared" si="6"/>
        <v>2939.5611285266482</v>
      </c>
      <c r="I105" s="244">
        <f t="shared" si="8"/>
        <v>21311.818181818198</v>
      </c>
      <c r="J105" s="244">
        <f t="shared" si="9"/>
        <v>255741.81818181838</v>
      </c>
      <c r="K105" s="244"/>
      <c r="L105" s="203">
        <f t="shared" si="7"/>
        <v>18000</v>
      </c>
    </row>
    <row r="106" spans="1:12" x14ac:dyDescent="0.2">
      <c r="A106" s="191"/>
      <c r="B106" s="243"/>
      <c r="C106" s="244">
        <v>1</v>
      </c>
      <c r="D106" s="245"/>
      <c r="E106" s="244">
        <v>3</v>
      </c>
      <c r="F106" s="244">
        <v>66</v>
      </c>
      <c r="G106" s="244">
        <f t="shared" si="5"/>
        <v>44</v>
      </c>
      <c r="H106" s="244">
        <f t="shared" si="6"/>
        <v>3134.0909090909117</v>
      </c>
      <c r="I106" s="244">
        <f t="shared" si="8"/>
        <v>17237.500000000015</v>
      </c>
      <c r="J106" s="244">
        <f t="shared" si="9"/>
        <v>206850.00000000017</v>
      </c>
      <c r="K106" s="244"/>
      <c r="L106" s="203">
        <f t="shared" si="7"/>
        <v>18000</v>
      </c>
    </row>
    <row r="107" spans="1:12" x14ac:dyDescent="0.2">
      <c r="A107" s="191"/>
      <c r="B107" s="243"/>
      <c r="C107" s="244">
        <v>1</v>
      </c>
      <c r="D107" s="245"/>
      <c r="E107" s="244">
        <v>1</v>
      </c>
      <c r="F107" s="244">
        <v>28</v>
      </c>
      <c r="G107" s="244">
        <f t="shared" si="5"/>
        <v>34</v>
      </c>
      <c r="H107" s="244">
        <f t="shared" si="6"/>
        <v>4163.8636363636406</v>
      </c>
      <c r="I107" s="244">
        <f t="shared" si="8"/>
        <v>9715.6818181818289</v>
      </c>
      <c r="J107" s="244">
        <f t="shared" si="9"/>
        <v>116588.18181818194</v>
      </c>
      <c r="K107" s="244"/>
      <c r="L107" s="203">
        <f t="shared" si="7"/>
        <v>18000</v>
      </c>
    </row>
    <row r="108" spans="1:12" x14ac:dyDescent="0.2">
      <c r="A108" s="191"/>
      <c r="B108" s="243"/>
      <c r="C108" s="244">
        <v>1</v>
      </c>
      <c r="D108" s="245"/>
      <c r="E108" s="244">
        <v>1</v>
      </c>
      <c r="F108" s="244">
        <v>34</v>
      </c>
      <c r="G108" s="244">
        <f t="shared" si="5"/>
        <v>34</v>
      </c>
      <c r="H108" s="244">
        <f t="shared" si="6"/>
        <v>3760.9090909090942</v>
      </c>
      <c r="I108" s="244">
        <f t="shared" si="8"/>
        <v>10655.909090909101</v>
      </c>
      <c r="J108" s="244">
        <f t="shared" si="9"/>
        <v>127870.9090909092</v>
      </c>
      <c r="K108" s="244"/>
      <c r="L108" s="203">
        <f t="shared" si="7"/>
        <v>18000</v>
      </c>
    </row>
    <row r="109" spans="1:12" x14ac:dyDescent="0.2">
      <c r="A109" s="191"/>
      <c r="B109" s="243"/>
      <c r="C109" s="244">
        <v>1</v>
      </c>
      <c r="D109" s="245"/>
      <c r="E109" s="244">
        <v>2</v>
      </c>
      <c r="F109" s="244">
        <v>54</v>
      </c>
      <c r="G109" s="244">
        <f t="shared" si="5"/>
        <v>40</v>
      </c>
      <c r="H109" s="244">
        <f t="shared" si="6"/>
        <v>3273.3838383838415</v>
      </c>
      <c r="I109" s="244">
        <f t="shared" si="8"/>
        <v>14730.227272727287</v>
      </c>
      <c r="J109" s="244">
        <f t="shared" si="9"/>
        <v>176762.72727272744</v>
      </c>
      <c r="K109" s="244"/>
      <c r="L109" s="203">
        <f t="shared" si="7"/>
        <v>18000</v>
      </c>
    </row>
    <row r="110" spans="1:12" x14ac:dyDescent="0.2">
      <c r="A110" s="191"/>
      <c r="B110" s="243"/>
      <c r="C110" s="244">
        <v>1</v>
      </c>
      <c r="D110" s="245"/>
      <c r="E110" s="244">
        <v>1</v>
      </c>
      <c r="F110" s="244">
        <v>34</v>
      </c>
      <c r="G110" s="244">
        <f t="shared" si="5"/>
        <v>34</v>
      </c>
      <c r="H110" s="244">
        <f t="shared" si="6"/>
        <v>3760.9090909090942</v>
      </c>
      <c r="I110" s="244">
        <f t="shared" si="8"/>
        <v>10655.909090909101</v>
      </c>
      <c r="J110" s="244">
        <f t="shared" si="9"/>
        <v>127870.9090909092</v>
      </c>
      <c r="K110" s="244"/>
      <c r="L110" s="203">
        <f t="shared" si="7"/>
        <v>18000</v>
      </c>
    </row>
    <row r="111" spans="1:12" x14ac:dyDescent="0.2">
      <c r="A111" s="191"/>
      <c r="B111" s="243"/>
      <c r="C111" s="244">
        <v>1</v>
      </c>
      <c r="D111" s="245"/>
      <c r="E111" s="244">
        <v>1</v>
      </c>
      <c r="F111" s="244">
        <v>30</v>
      </c>
      <c r="G111" s="244">
        <f t="shared" si="5"/>
        <v>34</v>
      </c>
      <c r="H111" s="244">
        <f t="shared" si="6"/>
        <v>4011.6363636363672</v>
      </c>
      <c r="I111" s="244">
        <f t="shared" si="8"/>
        <v>10029.090909090917</v>
      </c>
      <c r="J111" s="244">
        <f t="shared" si="9"/>
        <v>120349.090909091</v>
      </c>
      <c r="K111" s="244"/>
      <c r="L111" s="203">
        <f t="shared" si="7"/>
        <v>18000</v>
      </c>
    </row>
    <row r="112" spans="1:12" x14ac:dyDescent="0.2">
      <c r="A112" s="191"/>
      <c r="B112" s="243"/>
      <c r="C112" s="244">
        <v>1</v>
      </c>
      <c r="D112" s="245"/>
      <c r="E112" s="244">
        <v>2</v>
      </c>
      <c r="F112" s="244">
        <v>53</v>
      </c>
      <c r="G112" s="244">
        <f t="shared" si="5"/>
        <v>40</v>
      </c>
      <c r="H112" s="244">
        <f t="shared" si="6"/>
        <v>3299.6655231560921</v>
      </c>
      <c r="I112" s="244">
        <f t="shared" si="8"/>
        <v>14573.522727272741</v>
      </c>
      <c r="J112" s="244">
        <f t="shared" si="9"/>
        <v>174882.27272727288</v>
      </c>
      <c r="K112" s="244"/>
      <c r="L112" s="203">
        <f t="shared" si="7"/>
        <v>18000</v>
      </c>
    </row>
    <row r="113" spans="1:12" x14ac:dyDescent="0.2">
      <c r="A113" s="191"/>
      <c r="B113" s="243"/>
      <c r="C113" s="244">
        <v>1</v>
      </c>
      <c r="D113" s="245"/>
      <c r="E113" s="244">
        <v>3</v>
      </c>
      <c r="F113" s="244">
        <v>62</v>
      </c>
      <c r="G113" s="244">
        <f t="shared" si="5"/>
        <v>44</v>
      </c>
      <c r="H113" s="244">
        <f t="shared" si="6"/>
        <v>3214.9706744868063</v>
      </c>
      <c r="I113" s="244">
        <f t="shared" si="8"/>
        <v>16610.681818181834</v>
      </c>
      <c r="J113" s="244">
        <f t="shared" si="9"/>
        <v>199328.181818182</v>
      </c>
      <c r="K113" s="244"/>
      <c r="L113" s="203">
        <f t="shared" si="7"/>
        <v>18000</v>
      </c>
    </row>
    <row r="114" spans="1:12" ht="11.25" customHeight="1" x14ac:dyDescent="0.2">
      <c r="B114" s="243"/>
      <c r="C114" s="244">
        <v>1</v>
      </c>
      <c r="D114" s="245"/>
      <c r="E114" s="244">
        <v>1</v>
      </c>
      <c r="F114" s="244">
        <v>30</v>
      </c>
      <c r="G114" s="244">
        <f t="shared" si="5"/>
        <v>34</v>
      </c>
      <c r="H114" s="244">
        <f t="shared" si="6"/>
        <v>4011.6363636363672</v>
      </c>
      <c r="I114" s="244">
        <f t="shared" si="8"/>
        <v>10029.090909090917</v>
      </c>
      <c r="J114" s="244">
        <f t="shared" si="9"/>
        <v>120349.090909091</v>
      </c>
      <c r="K114" s="244"/>
      <c r="L114" s="203">
        <f t="shared" si="7"/>
        <v>18000</v>
      </c>
    </row>
    <row r="115" spans="1:12" ht="11.25" customHeight="1" x14ac:dyDescent="0.2">
      <c r="B115" s="243"/>
      <c r="C115" s="244">
        <v>1</v>
      </c>
      <c r="D115" s="245"/>
      <c r="E115" s="244">
        <v>2</v>
      </c>
      <c r="F115" s="244">
        <v>34</v>
      </c>
      <c r="G115" s="244">
        <f t="shared" si="5"/>
        <v>40</v>
      </c>
      <c r="H115" s="244">
        <f t="shared" si="6"/>
        <v>4092.754010695191</v>
      </c>
      <c r="I115" s="244">
        <f t="shared" si="8"/>
        <v>11596.136363636375</v>
      </c>
      <c r="J115" s="244">
        <f t="shared" si="9"/>
        <v>139153.6363636365</v>
      </c>
      <c r="K115" s="244"/>
      <c r="L115" s="203">
        <f t="shared" si="7"/>
        <v>18000</v>
      </c>
    </row>
    <row r="116" spans="1:12" ht="11.25" customHeight="1" x14ac:dyDescent="0.2">
      <c r="B116" s="243"/>
      <c r="C116" s="244">
        <v>1</v>
      </c>
      <c r="D116" s="245"/>
      <c r="E116" s="244">
        <v>3</v>
      </c>
      <c r="F116" s="244">
        <v>62</v>
      </c>
      <c r="G116" s="244">
        <f t="shared" si="5"/>
        <v>44</v>
      </c>
      <c r="H116" s="244">
        <f t="shared" si="6"/>
        <v>3214.9706744868063</v>
      </c>
      <c r="I116" s="244">
        <f t="shared" si="8"/>
        <v>16610.681818181834</v>
      </c>
      <c r="J116" s="244">
        <f t="shared" si="9"/>
        <v>199328.181818182</v>
      </c>
      <c r="K116" s="244"/>
      <c r="L116" s="203">
        <f t="shared" si="7"/>
        <v>18000</v>
      </c>
    </row>
    <row r="117" spans="1:12" ht="11.25" customHeight="1" x14ac:dyDescent="0.2">
      <c r="B117" s="243"/>
      <c r="C117" s="244">
        <v>1</v>
      </c>
      <c r="D117" s="245"/>
      <c r="E117" s="244">
        <v>3</v>
      </c>
      <c r="F117" s="244">
        <v>62</v>
      </c>
      <c r="G117" s="244">
        <f t="shared" si="5"/>
        <v>44</v>
      </c>
      <c r="H117" s="244">
        <f t="shared" si="6"/>
        <v>3214.9706744868063</v>
      </c>
      <c r="I117" s="244">
        <f t="shared" si="8"/>
        <v>16610.681818181834</v>
      </c>
      <c r="J117" s="244">
        <f t="shared" si="9"/>
        <v>199328.181818182</v>
      </c>
      <c r="K117" s="244"/>
      <c r="L117" s="203">
        <f t="shared" si="7"/>
        <v>18000</v>
      </c>
    </row>
    <row r="118" spans="1:12" ht="11.25" customHeight="1" x14ac:dyDescent="0.2">
      <c r="B118" s="243"/>
      <c r="C118" s="244">
        <v>1</v>
      </c>
      <c r="D118" s="245"/>
      <c r="E118" s="244">
        <v>2</v>
      </c>
      <c r="F118" s="244">
        <v>34</v>
      </c>
      <c r="G118" s="244">
        <f t="shared" si="5"/>
        <v>40</v>
      </c>
      <c r="H118" s="244">
        <f t="shared" si="6"/>
        <v>4092.754010695191</v>
      </c>
      <c r="I118" s="244">
        <f t="shared" si="8"/>
        <v>11596.136363636375</v>
      </c>
      <c r="J118" s="244">
        <f t="shared" si="9"/>
        <v>139153.6363636365</v>
      </c>
      <c r="K118" s="244"/>
      <c r="L118" s="203">
        <f t="shared" si="7"/>
        <v>18000</v>
      </c>
    </row>
    <row r="119" spans="1:12" ht="11.25" customHeight="1" x14ac:dyDescent="0.2">
      <c r="B119" s="243"/>
      <c r="C119" s="244">
        <v>1</v>
      </c>
      <c r="D119" s="245"/>
      <c r="E119" s="244">
        <v>2</v>
      </c>
      <c r="F119" s="244">
        <v>34</v>
      </c>
      <c r="G119" s="244">
        <f t="shared" si="5"/>
        <v>40</v>
      </c>
      <c r="H119" s="244">
        <f t="shared" si="6"/>
        <v>4092.754010695191</v>
      </c>
      <c r="I119" s="244">
        <f t="shared" si="8"/>
        <v>11596.136363636375</v>
      </c>
      <c r="J119" s="244">
        <f t="shared" si="9"/>
        <v>139153.6363636365</v>
      </c>
      <c r="K119" s="244"/>
      <c r="L119" s="203">
        <f t="shared" si="7"/>
        <v>18000</v>
      </c>
    </row>
    <row r="120" spans="1:12" ht="11.25" customHeight="1" x14ac:dyDescent="0.2">
      <c r="B120" s="243"/>
      <c r="C120" s="244">
        <v>1</v>
      </c>
      <c r="D120" s="245"/>
      <c r="E120" s="244">
        <v>3</v>
      </c>
      <c r="F120" s="244">
        <v>62</v>
      </c>
      <c r="G120" s="244">
        <f t="shared" si="5"/>
        <v>44</v>
      </c>
      <c r="H120" s="244">
        <f t="shared" si="6"/>
        <v>3214.9706744868063</v>
      </c>
      <c r="I120" s="244">
        <f t="shared" si="8"/>
        <v>16610.681818181834</v>
      </c>
      <c r="J120" s="244">
        <f t="shared" si="9"/>
        <v>199328.181818182</v>
      </c>
      <c r="K120" s="244"/>
      <c r="L120" s="203">
        <f t="shared" si="7"/>
        <v>18000</v>
      </c>
    </row>
    <row r="121" spans="1:12" ht="11.25" customHeight="1" x14ac:dyDescent="0.2">
      <c r="B121" s="243"/>
      <c r="C121" s="244">
        <v>1</v>
      </c>
      <c r="D121" s="245"/>
      <c r="E121" s="244">
        <v>3</v>
      </c>
      <c r="F121" s="244">
        <v>62</v>
      </c>
      <c r="G121" s="244">
        <f t="shared" si="5"/>
        <v>44</v>
      </c>
      <c r="H121" s="244">
        <f t="shared" si="6"/>
        <v>3214.9706744868063</v>
      </c>
      <c r="I121" s="244">
        <f t="shared" si="8"/>
        <v>16610.681818181834</v>
      </c>
      <c r="J121" s="244">
        <f t="shared" si="9"/>
        <v>199328.181818182</v>
      </c>
      <c r="K121" s="244"/>
      <c r="L121" s="203">
        <f t="shared" si="7"/>
        <v>18000</v>
      </c>
    </row>
    <row r="122" spans="1:12" ht="11.25" customHeight="1" x14ac:dyDescent="0.2">
      <c r="B122" s="243"/>
      <c r="C122" s="244">
        <v>1</v>
      </c>
      <c r="D122" s="245"/>
      <c r="E122" s="244">
        <v>2</v>
      </c>
      <c r="F122" s="244">
        <v>34</v>
      </c>
      <c r="G122" s="244">
        <f t="shared" si="5"/>
        <v>40</v>
      </c>
      <c r="H122" s="244">
        <f t="shared" si="6"/>
        <v>4092.754010695191</v>
      </c>
      <c r="I122" s="244">
        <f t="shared" si="8"/>
        <v>11596.136363636375</v>
      </c>
      <c r="J122" s="244">
        <f t="shared" si="9"/>
        <v>139153.6363636365</v>
      </c>
      <c r="K122" s="244"/>
      <c r="L122" s="203">
        <f t="shared" si="7"/>
        <v>18000</v>
      </c>
    </row>
    <row r="123" spans="1:12" ht="11.25" customHeight="1" x14ac:dyDescent="0.2">
      <c r="B123" s="243"/>
      <c r="C123" s="244">
        <v>1</v>
      </c>
      <c r="D123" s="245"/>
      <c r="E123" s="244">
        <v>2</v>
      </c>
      <c r="F123" s="244">
        <v>34</v>
      </c>
      <c r="G123" s="244">
        <f t="shared" si="5"/>
        <v>40</v>
      </c>
      <c r="H123" s="244">
        <f t="shared" si="6"/>
        <v>4092.754010695191</v>
      </c>
      <c r="I123" s="244">
        <f t="shared" si="8"/>
        <v>11596.136363636375</v>
      </c>
      <c r="J123" s="244">
        <f t="shared" si="9"/>
        <v>139153.6363636365</v>
      </c>
      <c r="K123" s="244"/>
      <c r="L123" s="203">
        <f t="shared" si="7"/>
        <v>18000</v>
      </c>
    </row>
    <row r="124" spans="1:12" ht="11.25" customHeight="1" x14ac:dyDescent="0.2">
      <c r="B124" s="243"/>
      <c r="C124" s="244">
        <v>1</v>
      </c>
      <c r="D124" s="245"/>
      <c r="E124" s="244">
        <v>3</v>
      </c>
      <c r="F124" s="244">
        <v>62</v>
      </c>
      <c r="G124" s="244">
        <f t="shared" si="5"/>
        <v>44</v>
      </c>
      <c r="H124" s="244">
        <f t="shared" si="6"/>
        <v>3214.9706744868063</v>
      </c>
      <c r="I124" s="244">
        <f t="shared" si="8"/>
        <v>16610.681818181834</v>
      </c>
      <c r="J124" s="244">
        <f t="shared" si="9"/>
        <v>199328.181818182</v>
      </c>
      <c r="K124" s="244"/>
      <c r="L124" s="203">
        <f t="shared" si="7"/>
        <v>18000</v>
      </c>
    </row>
    <row r="125" spans="1:12" ht="11.25" customHeight="1" x14ac:dyDescent="0.2">
      <c r="B125" s="243"/>
      <c r="C125" s="244">
        <v>1</v>
      </c>
      <c r="D125" s="245"/>
      <c r="E125" s="244">
        <v>3</v>
      </c>
      <c r="F125" s="244">
        <v>62</v>
      </c>
      <c r="G125" s="244">
        <f t="shared" si="5"/>
        <v>44</v>
      </c>
      <c r="H125" s="244">
        <f t="shared" si="6"/>
        <v>3214.9706744868063</v>
      </c>
      <c r="I125" s="244">
        <f t="shared" si="8"/>
        <v>16610.681818181834</v>
      </c>
      <c r="J125" s="244">
        <f t="shared" si="9"/>
        <v>199328.181818182</v>
      </c>
      <c r="K125" s="244"/>
      <c r="L125" s="203">
        <f t="shared" si="7"/>
        <v>18000</v>
      </c>
    </row>
    <row r="126" spans="1:12" ht="11.25" customHeight="1" x14ac:dyDescent="0.2">
      <c r="B126" s="243"/>
      <c r="C126" s="244">
        <v>1</v>
      </c>
      <c r="D126" s="245"/>
      <c r="E126" s="244">
        <v>2</v>
      </c>
      <c r="F126" s="244">
        <v>34</v>
      </c>
      <c r="G126" s="244">
        <f t="shared" si="5"/>
        <v>40</v>
      </c>
      <c r="H126" s="244">
        <f t="shared" si="6"/>
        <v>4092.754010695191</v>
      </c>
      <c r="I126" s="244">
        <f t="shared" si="8"/>
        <v>11596.136363636375</v>
      </c>
      <c r="J126" s="244">
        <f t="shared" si="9"/>
        <v>139153.6363636365</v>
      </c>
      <c r="K126" s="244"/>
      <c r="L126" s="203">
        <f t="shared" si="7"/>
        <v>18000</v>
      </c>
    </row>
    <row r="127" spans="1:12" ht="11.25" customHeight="1" x14ac:dyDescent="0.2">
      <c r="B127" s="243"/>
      <c r="C127" s="244">
        <v>1</v>
      </c>
      <c r="D127" s="245"/>
      <c r="E127" s="244">
        <v>2</v>
      </c>
      <c r="F127" s="244">
        <v>34</v>
      </c>
      <c r="G127" s="244">
        <f t="shared" si="5"/>
        <v>40</v>
      </c>
      <c r="H127" s="244">
        <f t="shared" si="6"/>
        <v>4092.754010695191</v>
      </c>
      <c r="I127" s="244">
        <f t="shared" si="8"/>
        <v>11596.136363636375</v>
      </c>
      <c r="J127" s="244">
        <f t="shared" si="9"/>
        <v>139153.6363636365</v>
      </c>
      <c r="K127" s="244"/>
      <c r="L127" s="203">
        <f t="shared" si="7"/>
        <v>18000</v>
      </c>
    </row>
    <row r="128" spans="1:12" x14ac:dyDescent="0.2">
      <c r="B128" s="243"/>
      <c r="C128" s="244">
        <v>1</v>
      </c>
      <c r="D128" s="245"/>
      <c r="E128" s="244">
        <v>3</v>
      </c>
      <c r="F128" s="244">
        <v>62</v>
      </c>
      <c r="G128" s="244">
        <f t="shared" si="5"/>
        <v>44</v>
      </c>
      <c r="H128" s="244">
        <f t="shared" si="6"/>
        <v>3214.9706744868063</v>
      </c>
      <c r="I128" s="244">
        <f t="shared" si="8"/>
        <v>16610.681818181834</v>
      </c>
      <c r="J128" s="244">
        <f t="shared" si="9"/>
        <v>199328.181818182</v>
      </c>
      <c r="K128" s="244"/>
      <c r="L128" s="203">
        <f t="shared" si="7"/>
        <v>18000</v>
      </c>
    </row>
    <row r="129" spans="2:12" x14ac:dyDescent="0.2">
      <c r="B129" s="243"/>
      <c r="C129" s="244">
        <v>1</v>
      </c>
      <c r="D129" s="245"/>
      <c r="E129" s="244">
        <v>3</v>
      </c>
      <c r="F129" s="244">
        <v>62</v>
      </c>
      <c r="G129" s="244">
        <f t="shared" si="5"/>
        <v>44</v>
      </c>
      <c r="H129" s="244">
        <f t="shared" si="6"/>
        <v>3214.9706744868063</v>
      </c>
      <c r="I129" s="244">
        <f t="shared" si="8"/>
        <v>16610.681818181834</v>
      </c>
      <c r="J129" s="244">
        <f t="shared" si="9"/>
        <v>199328.181818182</v>
      </c>
      <c r="K129" s="244"/>
      <c r="L129" s="203">
        <f t="shared" si="7"/>
        <v>18000</v>
      </c>
    </row>
    <row r="130" spans="2:12" x14ac:dyDescent="0.2">
      <c r="B130" s="243"/>
      <c r="C130" s="244">
        <v>1</v>
      </c>
      <c r="D130" s="245"/>
      <c r="E130" s="244">
        <v>2</v>
      </c>
      <c r="F130" s="244">
        <v>34</v>
      </c>
      <c r="G130" s="244">
        <f t="shared" si="5"/>
        <v>40</v>
      </c>
      <c r="H130" s="244">
        <f t="shared" si="6"/>
        <v>4092.754010695191</v>
      </c>
      <c r="I130" s="244">
        <f t="shared" si="8"/>
        <v>11596.136363636375</v>
      </c>
      <c r="J130" s="244">
        <f t="shared" si="9"/>
        <v>139153.6363636365</v>
      </c>
      <c r="K130" s="244"/>
      <c r="L130" s="203">
        <f t="shared" si="7"/>
        <v>18000</v>
      </c>
    </row>
    <row r="131" spans="2:12" x14ac:dyDescent="0.2">
      <c r="B131" s="243"/>
      <c r="C131" s="244">
        <v>1</v>
      </c>
      <c r="D131" s="245"/>
      <c r="E131" s="244">
        <v>2</v>
      </c>
      <c r="F131" s="244">
        <v>34</v>
      </c>
      <c r="G131" s="244">
        <f t="shared" si="5"/>
        <v>40</v>
      </c>
      <c r="H131" s="244">
        <f t="shared" si="6"/>
        <v>4092.754010695191</v>
      </c>
      <c r="I131" s="244">
        <f t="shared" si="8"/>
        <v>11596.136363636375</v>
      </c>
      <c r="J131" s="244">
        <f t="shared" si="9"/>
        <v>139153.6363636365</v>
      </c>
      <c r="K131" s="244"/>
      <c r="L131" s="203">
        <f t="shared" si="7"/>
        <v>18000</v>
      </c>
    </row>
    <row r="132" spans="2:12" x14ac:dyDescent="0.2">
      <c r="B132" s="243"/>
      <c r="C132" s="244">
        <v>1</v>
      </c>
      <c r="D132" s="245"/>
      <c r="E132" s="244">
        <v>3</v>
      </c>
      <c r="F132" s="244">
        <v>62</v>
      </c>
      <c r="G132" s="244">
        <f t="shared" si="5"/>
        <v>44</v>
      </c>
      <c r="H132" s="244">
        <f t="shared" si="6"/>
        <v>3214.9706744868063</v>
      </c>
      <c r="I132" s="244">
        <f t="shared" si="8"/>
        <v>16610.681818181834</v>
      </c>
      <c r="J132" s="244">
        <f t="shared" si="9"/>
        <v>199328.181818182</v>
      </c>
      <c r="K132" s="244"/>
      <c r="L132" s="203">
        <f t="shared" si="7"/>
        <v>18000</v>
      </c>
    </row>
    <row r="133" spans="2:12" x14ac:dyDescent="0.2">
      <c r="B133" s="243"/>
      <c r="C133" s="244">
        <v>1</v>
      </c>
      <c r="D133" s="245"/>
      <c r="E133" s="244">
        <v>3</v>
      </c>
      <c r="F133" s="244">
        <v>62</v>
      </c>
      <c r="G133" s="244">
        <f t="shared" si="5"/>
        <v>44</v>
      </c>
      <c r="H133" s="244">
        <f t="shared" si="6"/>
        <v>3214.9706744868063</v>
      </c>
      <c r="I133" s="244">
        <f t="shared" si="8"/>
        <v>16610.681818181834</v>
      </c>
      <c r="J133" s="244">
        <f t="shared" si="9"/>
        <v>199328.181818182</v>
      </c>
      <c r="K133" s="244"/>
      <c r="L133" s="203">
        <f t="shared" si="7"/>
        <v>18000</v>
      </c>
    </row>
    <row r="134" spans="2:12" x14ac:dyDescent="0.2">
      <c r="B134" s="243"/>
      <c r="C134" s="244">
        <v>1</v>
      </c>
      <c r="D134" s="245"/>
      <c r="E134" s="244">
        <v>2</v>
      </c>
      <c r="F134" s="244">
        <v>34</v>
      </c>
      <c r="G134" s="244">
        <f t="shared" si="5"/>
        <v>40</v>
      </c>
      <c r="H134" s="244">
        <f t="shared" si="6"/>
        <v>4092.754010695191</v>
      </c>
      <c r="I134" s="244">
        <f t="shared" si="8"/>
        <v>11596.136363636375</v>
      </c>
      <c r="J134" s="244">
        <f t="shared" si="9"/>
        <v>139153.6363636365</v>
      </c>
      <c r="K134" s="244"/>
      <c r="L134" s="203">
        <f t="shared" si="7"/>
        <v>18000</v>
      </c>
    </row>
    <row r="135" spans="2:12" x14ac:dyDescent="0.2">
      <c r="B135" s="243"/>
      <c r="C135" s="244">
        <v>1</v>
      </c>
      <c r="D135" s="245"/>
      <c r="E135" s="244">
        <v>2</v>
      </c>
      <c r="F135" s="244">
        <v>34</v>
      </c>
      <c r="G135" s="244">
        <f t="shared" si="5"/>
        <v>40</v>
      </c>
      <c r="H135" s="244">
        <f t="shared" si="6"/>
        <v>4092.754010695191</v>
      </c>
      <c r="I135" s="244">
        <f t="shared" si="8"/>
        <v>11596.136363636375</v>
      </c>
      <c r="J135" s="244">
        <f t="shared" si="9"/>
        <v>139153.6363636365</v>
      </c>
      <c r="K135" s="244"/>
      <c r="L135" s="203">
        <f t="shared" si="7"/>
        <v>18000</v>
      </c>
    </row>
    <row r="136" spans="2:12" x14ac:dyDescent="0.2">
      <c r="B136" s="243"/>
      <c r="C136" s="244">
        <v>1</v>
      </c>
      <c r="D136" s="245"/>
      <c r="E136" s="244">
        <v>3</v>
      </c>
      <c r="F136" s="244">
        <v>60</v>
      </c>
      <c r="G136" s="244">
        <f t="shared" si="5"/>
        <v>44</v>
      </c>
      <c r="H136" s="244">
        <f t="shared" si="6"/>
        <v>3259.4545454545487</v>
      </c>
      <c r="I136" s="244">
        <f t="shared" si="8"/>
        <v>16297.272727272742</v>
      </c>
      <c r="J136" s="244">
        <f t="shared" si="9"/>
        <v>195567.27272727291</v>
      </c>
      <c r="K136" s="244"/>
      <c r="L136" s="203">
        <f t="shared" si="7"/>
        <v>18000</v>
      </c>
    </row>
    <row r="137" spans="2:12" x14ac:dyDescent="0.2">
      <c r="B137" s="243"/>
      <c r="C137" s="244">
        <v>1</v>
      </c>
      <c r="D137" s="245"/>
      <c r="E137" s="244">
        <v>3</v>
      </c>
      <c r="F137" s="244">
        <v>60</v>
      </c>
      <c r="G137" s="244">
        <f t="shared" si="5"/>
        <v>44</v>
      </c>
      <c r="H137" s="244">
        <f t="shared" si="6"/>
        <v>3259.4545454545487</v>
      </c>
      <c r="I137" s="244">
        <f t="shared" si="8"/>
        <v>16297.272727272742</v>
      </c>
      <c r="J137" s="244">
        <f t="shared" si="9"/>
        <v>195567.27272727291</v>
      </c>
      <c r="K137" s="244"/>
      <c r="L137" s="203">
        <f t="shared" si="7"/>
        <v>18000</v>
      </c>
    </row>
    <row r="138" spans="2:12" x14ac:dyDescent="0.2">
      <c r="B138" s="243"/>
      <c r="C138" s="244">
        <v>1</v>
      </c>
      <c r="D138" s="245"/>
      <c r="E138" s="244">
        <v>2</v>
      </c>
      <c r="F138" s="244">
        <v>34</v>
      </c>
      <c r="G138" s="244">
        <f t="shared" si="5"/>
        <v>40</v>
      </c>
      <c r="H138" s="244">
        <f t="shared" si="6"/>
        <v>4092.754010695191</v>
      </c>
      <c r="I138" s="244">
        <f t="shared" si="8"/>
        <v>11596.136363636375</v>
      </c>
      <c r="J138" s="244">
        <f t="shared" si="9"/>
        <v>139153.6363636365</v>
      </c>
      <c r="K138" s="244"/>
      <c r="L138" s="203">
        <f t="shared" si="7"/>
        <v>18000</v>
      </c>
    </row>
    <row r="139" spans="2:12" x14ac:dyDescent="0.2">
      <c r="B139" s="243"/>
      <c r="C139" s="244">
        <v>1</v>
      </c>
      <c r="D139" s="245"/>
      <c r="E139" s="244">
        <v>2</v>
      </c>
      <c r="F139" s="244">
        <v>34</v>
      </c>
      <c r="G139" s="244">
        <f t="shared" si="5"/>
        <v>40</v>
      </c>
      <c r="H139" s="244">
        <f t="shared" si="6"/>
        <v>4092.754010695191</v>
      </c>
      <c r="I139" s="244">
        <f t="shared" si="8"/>
        <v>11596.136363636375</v>
      </c>
      <c r="J139" s="244">
        <f t="shared" si="9"/>
        <v>139153.6363636365</v>
      </c>
      <c r="K139" s="244"/>
      <c r="L139" s="203">
        <f t="shared" si="7"/>
        <v>18000</v>
      </c>
    </row>
    <row r="140" spans="2:12" x14ac:dyDescent="0.2">
      <c r="B140" s="243"/>
      <c r="C140" s="244">
        <v>1</v>
      </c>
      <c r="D140" s="245"/>
      <c r="E140" s="244">
        <v>3</v>
      </c>
      <c r="F140" s="244">
        <v>60</v>
      </c>
      <c r="G140" s="244">
        <f t="shared" si="5"/>
        <v>44</v>
      </c>
      <c r="H140" s="244">
        <f t="shared" si="6"/>
        <v>3259.4545454545487</v>
      </c>
      <c r="I140" s="244">
        <f t="shared" si="8"/>
        <v>16297.272727272742</v>
      </c>
      <c r="J140" s="244">
        <f t="shared" si="9"/>
        <v>195567.27272727291</v>
      </c>
      <c r="K140" s="244"/>
      <c r="L140" s="203">
        <f t="shared" si="7"/>
        <v>18000</v>
      </c>
    </row>
    <row r="141" spans="2:12" x14ac:dyDescent="0.2">
      <c r="B141" s="243"/>
      <c r="C141" s="244">
        <v>1</v>
      </c>
      <c r="D141" s="245"/>
      <c r="E141" s="244">
        <v>3</v>
      </c>
      <c r="F141" s="244">
        <v>60</v>
      </c>
      <c r="G141" s="244">
        <f t="shared" si="5"/>
        <v>44</v>
      </c>
      <c r="H141" s="244">
        <f t="shared" si="6"/>
        <v>3259.4545454545487</v>
      </c>
      <c r="I141" s="244">
        <f t="shared" si="8"/>
        <v>16297.272727272742</v>
      </c>
      <c r="J141" s="244">
        <f t="shared" si="9"/>
        <v>195567.27272727291</v>
      </c>
      <c r="K141" s="244"/>
      <c r="L141" s="203">
        <f t="shared" si="7"/>
        <v>18000</v>
      </c>
    </row>
    <row r="142" spans="2:12" x14ac:dyDescent="0.2">
      <c r="B142" s="243"/>
      <c r="C142" s="244">
        <v>1</v>
      </c>
      <c r="D142" s="245"/>
      <c r="E142" s="244">
        <v>2</v>
      </c>
      <c r="F142" s="244">
        <v>34</v>
      </c>
      <c r="G142" s="244">
        <f t="shared" si="5"/>
        <v>40</v>
      </c>
      <c r="H142" s="244">
        <f t="shared" si="6"/>
        <v>4092.754010695191</v>
      </c>
      <c r="I142" s="244">
        <f t="shared" si="8"/>
        <v>11596.136363636375</v>
      </c>
      <c r="J142" s="244">
        <f t="shared" si="9"/>
        <v>139153.6363636365</v>
      </c>
      <c r="K142" s="244"/>
      <c r="L142" s="203">
        <f t="shared" si="7"/>
        <v>18000</v>
      </c>
    </row>
    <row r="143" spans="2:12" x14ac:dyDescent="0.2">
      <c r="B143" s="243"/>
      <c r="C143" s="244">
        <v>1</v>
      </c>
      <c r="D143" s="245"/>
      <c r="E143" s="244">
        <v>1</v>
      </c>
      <c r="F143" s="244">
        <v>30</v>
      </c>
      <c r="G143" s="244">
        <f t="shared" si="5"/>
        <v>34</v>
      </c>
      <c r="H143" s="244">
        <f t="shared" si="6"/>
        <v>4011.6363636363672</v>
      </c>
      <c r="I143" s="244">
        <f t="shared" si="8"/>
        <v>10029.090909090917</v>
      </c>
      <c r="J143" s="244">
        <f t="shared" si="9"/>
        <v>120349.090909091</v>
      </c>
      <c r="K143" s="244"/>
      <c r="L143" s="203">
        <f t="shared" si="7"/>
        <v>18000</v>
      </c>
    </row>
    <row r="144" spans="2:12" x14ac:dyDescent="0.2">
      <c r="B144" s="243"/>
      <c r="C144" s="244">
        <v>1</v>
      </c>
      <c r="D144" s="245"/>
      <c r="E144" s="244">
        <v>2</v>
      </c>
      <c r="F144" s="244">
        <v>53</v>
      </c>
      <c r="G144" s="244">
        <f t="shared" si="5"/>
        <v>40</v>
      </c>
      <c r="H144" s="244">
        <f t="shared" si="6"/>
        <v>3299.6655231560921</v>
      </c>
      <c r="I144" s="244">
        <f t="shared" si="8"/>
        <v>14573.522727272741</v>
      </c>
      <c r="J144" s="244">
        <f t="shared" si="9"/>
        <v>174882.27272727288</v>
      </c>
      <c r="K144" s="244"/>
      <c r="L144" s="203">
        <f t="shared" si="7"/>
        <v>18000</v>
      </c>
    </row>
    <row r="145" spans="2:12" x14ac:dyDescent="0.2">
      <c r="B145" s="243"/>
      <c r="C145" s="244">
        <v>1</v>
      </c>
      <c r="D145" s="245"/>
      <c r="E145" s="244">
        <v>3</v>
      </c>
      <c r="F145" s="244">
        <v>62</v>
      </c>
      <c r="G145" s="244">
        <f t="shared" si="5"/>
        <v>44</v>
      </c>
      <c r="H145" s="244">
        <f t="shared" si="6"/>
        <v>3214.9706744868063</v>
      </c>
      <c r="I145" s="244">
        <f t="shared" si="8"/>
        <v>16610.681818181834</v>
      </c>
      <c r="J145" s="244">
        <f t="shared" si="9"/>
        <v>199328.181818182</v>
      </c>
      <c r="K145" s="244"/>
      <c r="L145" s="203">
        <f t="shared" si="7"/>
        <v>18000</v>
      </c>
    </row>
    <row r="146" spans="2:12" x14ac:dyDescent="0.2">
      <c r="B146" s="243"/>
      <c r="C146" s="244">
        <v>1</v>
      </c>
      <c r="D146" s="245"/>
      <c r="E146" s="244">
        <v>1</v>
      </c>
      <c r="F146" s="244">
        <v>30</v>
      </c>
      <c r="G146" s="244">
        <f t="shared" si="5"/>
        <v>34</v>
      </c>
      <c r="H146" s="244">
        <f t="shared" si="6"/>
        <v>4011.6363636363672</v>
      </c>
      <c r="I146" s="244">
        <f t="shared" si="8"/>
        <v>10029.090909090917</v>
      </c>
      <c r="J146" s="244">
        <f t="shared" si="9"/>
        <v>120349.090909091</v>
      </c>
      <c r="K146" s="244"/>
      <c r="L146" s="203">
        <f t="shared" si="7"/>
        <v>18000</v>
      </c>
    </row>
    <row r="147" spans="2:12" x14ac:dyDescent="0.2">
      <c r="B147" s="243"/>
      <c r="C147" s="244">
        <v>1</v>
      </c>
      <c r="D147" s="245"/>
      <c r="E147" s="244">
        <v>2</v>
      </c>
      <c r="F147" s="244">
        <v>34</v>
      </c>
      <c r="G147" s="244">
        <f t="shared" si="5"/>
        <v>40</v>
      </c>
      <c r="H147" s="244">
        <f t="shared" si="6"/>
        <v>4092.754010695191</v>
      </c>
      <c r="I147" s="244">
        <f t="shared" si="8"/>
        <v>11596.136363636375</v>
      </c>
      <c r="J147" s="244">
        <f t="shared" si="9"/>
        <v>139153.6363636365</v>
      </c>
      <c r="K147" s="244"/>
      <c r="L147" s="203">
        <f t="shared" si="7"/>
        <v>18000</v>
      </c>
    </row>
    <row r="148" spans="2:12" x14ac:dyDescent="0.2">
      <c r="B148" s="243"/>
      <c r="C148" s="244">
        <v>1</v>
      </c>
      <c r="D148" s="245"/>
      <c r="E148" s="244">
        <v>3</v>
      </c>
      <c r="F148" s="244">
        <v>62</v>
      </c>
      <c r="G148" s="244">
        <f t="shared" si="5"/>
        <v>44</v>
      </c>
      <c r="H148" s="244">
        <f t="shared" si="6"/>
        <v>3214.9706744868063</v>
      </c>
      <c r="I148" s="244">
        <f t="shared" si="8"/>
        <v>16610.681818181834</v>
      </c>
      <c r="J148" s="244">
        <f t="shared" si="9"/>
        <v>199328.181818182</v>
      </c>
      <c r="K148" s="244"/>
      <c r="L148" s="203">
        <f t="shared" si="7"/>
        <v>18000</v>
      </c>
    </row>
    <row r="149" spans="2:12" x14ac:dyDescent="0.2">
      <c r="B149" s="243"/>
      <c r="C149" s="244">
        <v>1</v>
      </c>
      <c r="D149" s="245"/>
      <c r="E149" s="244">
        <v>3</v>
      </c>
      <c r="F149" s="244">
        <v>62</v>
      </c>
      <c r="G149" s="244">
        <f t="shared" si="5"/>
        <v>44</v>
      </c>
      <c r="H149" s="244">
        <f t="shared" si="6"/>
        <v>3214.9706744868063</v>
      </c>
      <c r="I149" s="244">
        <f t="shared" si="8"/>
        <v>16610.681818181834</v>
      </c>
      <c r="J149" s="244">
        <f t="shared" si="9"/>
        <v>199328.181818182</v>
      </c>
      <c r="K149" s="244"/>
      <c r="L149" s="203">
        <f t="shared" si="7"/>
        <v>18000</v>
      </c>
    </row>
    <row r="150" spans="2:12" x14ac:dyDescent="0.2">
      <c r="B150" s="243"/>
      <c r="C150" s="244">
        <v>1</v>
      </c>
      <c r="D150" s="245"/>
      <c r="E150" s="244">
        <v>2</v>
      </c>
      <c r="F150" s="244">
        <v>34</v>
      </c>
      <c r="G150" s="244">
        <f t="shared" si="5"/>
        <v>40</v>
      </c>
      <c r="H150" s="244">
        <f t="shared" si="6"/>
        <v>4092.754010695191</v>
      </c>
      <c r="I150" s="244">
        <f t="shared" si="8"/>
        <v>11596.136363636375</v>
      </c>
      <c r="J150" s="244">
        <f t="shared" si="9"/>
        <v>139153.6363636365</v>
      </c>
      <c r="K150" s="244"/>
      <c r="L150" s="203">
        <f t="shared" si="7"/>
        <v>18000</v>
      </c>
    </row>
    <row r="151" spans="2:12" x14ac:dyDescent="0.2">
      <c r="B151" s="243"/>
      <c r="C151" s="244">
        <v>1</v>
      </c>
      <c r="D151" s="245"/>
      <c r="E151" s="244">
        <v>2</v>
      </c>
      <c r="F151" s="244">
        <v>34</v>
      </c>
      <c r="G151" s="244">
        <f t="shared" si="5"/>
        <v>40</v>
      </c>
      <c r="H151" s="244">
        <f t="shared" si="6"/>
        <v>4092.754010695191</v>
      </c>
      <c r="I151" s="244">
        <f t="shared" si="8"/>
        <v>11596.136363636375</v>
      </c>
      <c r="J151" s="244">
        <f t="shared" si="9"/>
        <v>139153.6363636365</v>
      </c>
      <c r="K151" s="244"/>
      <c r="L151" s="203">
        <f t="shared" si="7"/>
        <v>18000</v>
      </c>
    </row>
    <row r="152" spans="2:12" x14ac:dyDescent="0.2">
      <c r="B152" s="243"/>
      <c r="C152" s="244">
        <v>1</v>
      </c>
      <c r="D152" s="245"/>
      <c r="E152" s="244">
        <v>3</v>
      </c>
      <c r="F152" s="244">
        <v>62</v>
      </c>
      <c r="G152" s="244">
        <f t="shared" si="5"/>
        <v>44</v>
      </c>
      <c r="H152" s="244">
        <f t="shared" si="6"/>
        <v>3214.9706744868063</v>
      </c>
      <c r="I152" s="244">
        <f t="shared" si="8"/>
        <v>16610.681818181834</v>
      </c>
      <c r="J152" s="244">
        <f t="shared" si="9"/>
        <v>199328.181818182</v>
      </c>
      <c r="K152" s="244"/>
      <c r="L152" s="203">
        <f t="shared" si="7"/>
        <v>18000</v>
      </c>
    </row>
    <row r="153" spans="2:12" x14ac:dyDescent="0.2">
      <c r="B153" s="243"/>
      <c r="C153" s="244">
        <v>1</v>
      </c>
      <c r="D153" s="245"/>
      <c r="E153" s="244">
        <v>3</v>
      </c>
      <c r="F153" s="244">
        <v>62</v>
      </c>
      <c r="G153" s="244">
        <f t="shared" si="5"/>
        <v>44</v>
      </c>
      <c r="H153" s="244">
        <f t="shared" si="6"/>
        <v>3214.9706744868063</v>
      </c>
      <c r="I153" s="244">
        <f t="shared" si="8"/>
        <v>16610.681818181834</v>
      </c>
      <c r="J153" s="244">
        <f t="shared" si="9"/>
        <v>199328.181818182</v>
      </c>
      <c r="K153" s="244"/>
      <c r="L153" s="203">
        <f t="shared" si="7"/>
        <v>18000</v>
      </c>
    </row>
    <row r="154" spans="2:12" x14ac:dyDescent="0.2">
      <c r="B154" s="243"/>
      <c r="C154" s="244">
        <v>1</v>
      </c>
      <c r="D154" s="245"/>
      <c r="E154" s="244">
        <v>2</v>
      </c>
      <c r="F154" s="244">
        <v>34</v>
      </c>
      <c r="G154" s="244">
        <f t="shared" ref="G154:G217" si="10">IF(E154=1,34,IF(E154=2,40,IF(E154=3,44,IF(E154=4,49,IF(E154=5,52,IF(E154=6,55,IF(E154=1.5,27,IF(E154=2.5,34))))))))</f>
        <v>40</v>
      </c>
      <c r="H154" s="244">
        <f t="shared" ref="H154:H217" si="11">+$H$3*(F154+G154)/(1.57142857142857)/F154</f>
        <v>4092.754010695191</v>
      </c>
      <c r="I154" s="244">
        <f t="shared" si="8"/>
        <v>11596.136363636375</v>
      </c>
      <c r="J154" s="244">
        <f t="shared" si="9"/>
        <v>139153.6363636365</v>
      </c>
      <c r="K154" s="244"/>
      <c r="L154" s="203">
        <f>$H$4*12</f>
        <v>18000</v>
      </c>
    </row>
    <row r="155" spans="2:12" x14ac:dyDescent="0.2">
      <c r="B155" s="243"/>
      <c r="C155" s="244">
        <v>1</v>
      </c>
      <c r="D155" s="245"/>
      <c r="E155" s="244">
        <v>2</v>
      </c>
      <c r="F155" s="244">
        <v>34</v>
      </c>
      <c r="G155" s="244">
        <f t="shared" si="10"/>
        <v>40</v>
      </c>
      <c r="H155" s="244">
        <f t="shared" si="11"/>
        <v>4092.754010695191</v>
      </c>
      <c r="I155" s="244">
        <f t="shared" ref="I155:I218" si="12">+F155*H155/12</f>
        <v>11596.136363636375</v>
      </c>
      <c r="J155" s="244">
        <f t="shared" ref="J155:J218" si="13">+I155*12</f>
        <v>139153.6363636365</v>
      </c>
      <c r="K155" s="244"/>
      <c r="L155" s="203">
        <f>$H$4*12</f>
        <v>18000</v>
      </c>
    </row>
    <row r="156" spans="2:12" x14ac:dyDescent="0.2">
      <c r="C156" s="244">
        <v>1</v>
      </c>
      <c r="D156" s="245"/>
      <c r="E156" s="244">
        <v>3</v>
      </c>
      <c r="F156" s="244">
        <v>62</v>
      </c>
      <c r="G156" s="244">
        <f t="shared" si="10"/>
        <v>44</v>
      </c>
      <c r="H156" s="244">
        <f t="shared" si="11"/>
        <v>3214.9706744868063</v>
      </c>
      <c r="I156" s="244">
        <f t="shared" si="12"/>
        <v>16610.681818181834</v>
      </c>
      <c r="J156" s="244">
        <f t="shared" si="13"/>
        <v>199328.181818182</v>
      </c>
      <c r="K156" s="244"/>
      <c r="L156" s="203">
        <f>$H$4*12</f>
        <v>18000</v>
      </c>
    </row>
    <row r="157" spans="2:12" x14ac:dyDescent="0.2">
      <c r="C157" s="244">
        <v>1</v>
      </c>
      <c r="D157" s="245"/>
      <c r="E157" s="244">
        <v>3</v>
      </c>
      <c r="F157" s="244">
        <v>62</v>
      </c>
      <c r="G157" s="244">
        <f t="shared" si="10"/>
        <v>44</v>
      </c>
      <c r="H157" s="244">
        <f t="shared" si="11"/>
        <v>3214.9706744868063</v>
      </c>
      <c r="I157" s="244">
        <f t="shared" si="12"/>
        <v>16610.681818181834</v>
      </c>
      <c r="J157" s="244">
        <f t="shared" si="13"/>
        <v>199328.181818182</v>
      </c>
      <c r="K157" s="244"/>
      <c r="L157" s="203">
        <f>$H$4*12</f>
        <v>18000</v>
      </c>
    </row>
    <row r="158" spans="2:12" x14ac:dyDescent="0.2">
      <c r="C158" s="244">
        <v>1</v>
      </c>
      <c r="D158" s="245"/>
      <c r="E158" s="244">
        <v>2</v>
      </c>
      <c r="F158" s="244">
        <v>34</v>
      </c>
      <c r="G158" s="244">
        <f t="shared" si="10"/>
        <v>40</v>
      </c>
      <c r="H158" s="244">
        <f t="shared" si="11"/>
        <v>4092.754010695191</v>
      </c>
      <c r="I158" s="244">
        <f t="shared" si="12"/>
        <v>11596.136363636375</v>
      </c>
      <c r="J158" s="244">
        <f t="shared" si="13"/>
        <v>139153.6363636365</v>
      </c>
      <c r="K158" s="244"/>
      <c r="L158" s="203">
        <f>$H$4*12</f>
        <v>18000</v>
      </c>
    </row>
    <row r="159" spans="2:12" x14ac:dyDescent="0.2">
      <c r="C159" s="244">
        <v>1</v>
      </c>
      <c r="D159" s="245"/>
      <c r="E159" s="244">
        <v>2</v>
      </c>
      <c r="F159" s="244">
        <v>34</v>
      </c>
      <c r="G159" s="244">
        <f t="shared" si="10"/>
        <v>40</v>
      </c>
      <c r="H159" s="244">
        <f t="shared" si="11"/>
        <v>4092.754010695191</v>
      </c>
      <c r="I159" s="244">
        <f t="shared" si="12"/>
        <v>11596.136363636375</v>
      </c>
      <c r="J159" s="244">
        <f t="shared" si="13"/>
        <v>139153.6363636365</v>
      </c>
      <c r="K159" s="244"/>
      <c r="L159" s="203">
        <f t="shared" ref="L159:L173" si="14">$H$5*12</f>
        <v>9000</v>
      </c>
    </row>
    <row r="160" spans="2:12" x14ac:dyDescent="0.2">
      <c r="C160" s="244">
        <v>1</v>
      </c>
      <c r="D160" s="245"/>
      <c r="E160" s="244">
        <v>3</v>
      </c>
      <c r="F160" s="244">
        <v>62</v>
      </c>
      <c r="G160" s="244">
        <f t="shared" si="10"/>
        <v>44</v>
      </c>
      <c r="H160" s="244">
        <f t="shared" si="11"/>
        <v>3214.9706744868063</v>
      </c>
      <c r="I160" s="244">
        <f t="shared" si="12"/>
        <v>16610.681818181834</v>
      </c>
      <c r="J160" s="244">
        <f t="shared" si="13"/>
        <v>199328.181818182</v>
      </c>
      <c r="K160" s="244"/>
      <c r="L160" s="203">
        <f t="shared" si="14"/>
        <v>9000</v>
      </c>
    </row>
    <row r="161" spans="3:12" x14ac:dyDescent="0.2">
      <c r="C161" s="244">
        <v>1</v>
      </c>
      <c r="D161" s="245"/>
      <c r="E161" s="244">
        <v>3</v>
      </c>
      <c r="F161" s="244">
        <v>62</v>
      </c>
      <c r="G161" s="244">
        <f t="shared" si="10"/>
        <v>44</v>
      </c>
      <c r="H161" s="244">
        <f t="shared" si="11"/>
        <v>3214.9706744868063</v>
      </c>
      <c r="I161" s="244">
        <f t="shared" si="12"/>
        <v>16610.681818181834</v>
      </c>
      <c r="J161" s="244">
        <f t="shared" si="13"/>
        <v>199328.181818182</v>
      </c>
      <c r="K161" s="244"/>
      <c r="L161" s="203">
        <f t="shared" si="14"/>
        <v>9000</v>
      </c>
    </row>
    <row r="162" spans="3:12" x14ac:dyDescent="0.2">
      <c r="C162" s="244">
        <v>1</v>
      </c>
      <c r="D162" s="245"/>
      <c r="E162" s="244">
        <v>2</v>
      </c>
      <c r="F162" s="244">
        <v>34</v>
      </c>
      <c r="G162" s="244">
        <f t="shared" si="10"/>
        <v>40</v>
      </c>
      <c r="H162" s="244">
        <f t="shared" si="11"/>
        <v>4092.754010695191</v>
      </c>
      <c r="I162" s="244">
        <f t="shared" si="12"/>
        <v>11596.136363636375</v>
      </c>
      <c r="J162" s="244">
        <f t="shared" si="13"/>
        <v>139153.6363636365</v>
      </c>
      <c r="K162" s="244"/>
      <c r="L162" s="203">
        <f t="shared" si="14"/>
        <v>9000</v>
      </c>
    </row>
    <row r="163" spans="3:12" x14ac:dyDescent="0.2">
      <c r="C163" s="244">
        <v>1</v>
      </c>
      <c r="D163" s="245"/>
      <c r="E163" s="244">
        <v>2</v>
      </c>
      <c r="F163" s="244">
        <v>34</v>
      </c>
      <c r="G163" s="244">
        <f t="shared" si="10"/>
        <v>40</v>
      </c>
      <c r="H163" s="244">
        <f t="shared" si="11"/>
        <v>4092.754010695191</v>
      </c>
      <c r="I163" s="244">
        <f t="shared" si="12"/>
        <v>11596.136363636375</v>
      </c>
      <c r="J163" s="244">
        <f t="shared" si="13"/>
        <v>139153.6363636365</v>
      </c>
      <c r="K163" s="244"/>
      <c r="L163" s="203">
        <f t="shared" si="14"/>
        <v>9000</v>
      </c>
    </row>
    <row r="164" spans="3:12" x14ac:dyDescent="0.2">
      <c r="C164" s="244">
        <v>1</v>
      </c>
      <c r="D164" s="245"/>
      <c r="E164" s="244">
        <v>3</v>
      </c>
      <c r="F164" s="244">
        <v>62</v>
      </c>
      <c r="G164" s="244">
        <f t="shared" si="10"/>
        <v>44</v>
      </c>
      <c r="H164" s="244">
        <f t="shared" si="11"/>
        <v>3214.9706744868063</v>
      </c>
      <c r="I164" s="244">
        <f t="shared" si="12"/>
        <v>16610.681818181834</v>
      </c>
      <c r="J164" s="244">
        <f t="shared" si="13"/>
        <v>199328.181818182</v>
      </c>
      <c r="K164" s="244"/>
      <c r="L164" s="203">
        <f t="shared" si="14"/>
        <v>9000</v>
      </c>
    </row>
    <row r="165" spans="3:12" x14ac:dyDescent="0.2">
      <c r="C165" s="244">
        <v>1</v>
      </c>
      <c r="D165" s="245"/>
      <c r="E165" s="244">
        <v>3</v>
      </c>
      <c r="F165" s="244">
        <v>62</v>
      </c>
      <c r="G165" s="244">
        <f t="shared" si="10"/>
        <v>44</v>
      </c>
      <c r="H165" s="244">
        <f t="shared" si="11"/>
        <v>3214.9706744868063</v>
      </c>
      <c r="I165" s="244">
        <f t="shared" si="12"/>
        <v>16610.681818181834</v>
      </c>
      <c r="J165" s="244">
        <f t="shared" si="13"/>
        <v>199328.181818182</v>
      </c>
      <c r="K165" s="244"/>
      <c r="L165" s="203">
        <f t="shared" si="14"/>
        <v>9000</v>
      </c>
    </row>
    <row r="166" spans="3:12" x14ac:dyDescent="0.2">
      <c r="C166" s="244">
        <v>1</v>
      </c>
      <c r="D166" s="245"/>
      <c r="E166" s="244">
        <v>2</v>
      </c>
      <c r="F166" s="244">
        <v>34</v>
      </c>
      <c r="G166" s="244">
        <f t="shared" si="10"/>
        <v>40</v>
      </c>
      <c r="H166" s="244">
        <f t="shared" si="11"/>
        <v>4092.754010695191</v>
      </c>
      <c r="I166" s="244">
        <f t="shared" si="12"/>
        <v>11596.136363636375</v>
      </c>
      <c r="J166" s="244">
        <f t="shared" si="13"/>
        <v>139153.6363636365</v>
      </c>
      <c r="K166" s="244"/>
      <c r="L166" s="203">
        <f t="shared" si="14"/>
        <v>9000</v>
      </c>
    </row>
    <row r="167" spans="3:12" x14ac:dyDescent="0.2">
      <c r="C167" s="244">
        <v>1</v>
      </c>
      <c r="D167" s="245"/>
      <c r="E167" s="244">
        <v>2</v>
      </c>
      <c r="F167" s="244">
        <v>34</v>
      </c>
      <c r="G167" s="244">
        <f t="shared" si="10"/>
        <v>40</v>
      </c>
      <c r="H167" s="244">
        <f t="shared" si="11"/>
        <v>4092.754010695191</v>
      </c>
      <c r="I167" s="244">
        <f t="shared" si="12"/>
        <v>11596.136363636375</v>
      </c>
      <c r="J167" s="244">
        <f t="shared" si="13"/>
        <v>139153.6363636365</v>
      </c>
      <c r="K167" s="244"/>
      <c r="L167" s="203">
        <f t="shared" si="14"/>
        <v>9000</v>
      </c>
    </row>
    <row r="168" spans="3:12" x14ac:dyDescent="0.2">
      <c r="C168" s="244">
        <v>1</v>
      </c>
      <c r="D168" s="245"/>
      <c r="E168" s="244">
        <v>3</v>
      </c>
      <c r="F168" s="244">
        <v>62</v>
      </c>
      <c r="G168" s="244">
        <f t="shared" si="10"/>
        <v>44</v>
      </c>
      <c r="H168" s="244">
        <f t="shared" si="11"/>
        <v>3214.9706744868063</v>
      </c>
      <c r="I168" s="244">
        <f t="shared" si="12"/>
        <v>16610.681818181834</v>
      </c>
      <c r="J168" s="244">
        <f t="shared" si="13"/>
        <v>199328.181818182</v>
      </c>
      <c r="K168" s="244"/>
      <c r="L168" s="203">
        <f t="shared" si="14"/>
        <v>9000</v>
      </c>
    </row>
    <row r="169" spans="3:12" x14ac:dyDescent="0.2">
      <c r="C169" s="244">
        <v>1</v>
      </c>
      <c r="D169" s="245"/>
      <c r="E169" s="244">
        <v>3</v>
      </c>
      <c r="F169" s="244">
        <v>62</v>
      </c>
      <c r="G169" s="244">
        <f t="shared" si="10"/>
        <v>44</v>
      </c>
      <c r="H169" s="244">
        <f t="shared" si="11"/>
        <v>3214.9706744868063</v>
      </c>
      <c r="I169" s="244">
        <f t="shared" si="12"/>
        <v>16610.681818181834</v>
      </c>
      <c r="J169" s="244">
        <f t="shared" si="13"/>
        <v>199328.181818182</v>
      </c>
      <c r="K169" s="244"/>
      <c r="L169" s="203">
        <f t="shared" si="14"/>
        <v>9000</v>
      </c>
    </row>
    <row r="170" spans="3:12" x14ac:dyDescent="0.2">
      <c r="C170" s="244">
        <v>1</v>
      </c>
      <c r="D170" s="245"/>
      <c r="E170" s="244">
        <v>2</v>
      </c>
      <c r="F170" s="244">
        <v>34</v>
      </c>
      <c r="G170" s="244">
        <f t="shared" si="10"/>
        <v>40</v>
      </c>
      <c r="H170" s="244">
        <f t="shared" si="11"/>
        <v>4092.754010695191</v>
      </c>
      <c r="I170" s="244">
        <f t="shared" si="12"/>
        <v>11596.136363636375</v>
      </c>
      <c r="J170" s="244">
        <f t="shared" si="13"/>
        <v>139153.6363636365</v>
      </c>
      <c r="K170" s="244"/>
      <c r="L170" s="203">
        <f t="shared" si="14"/>
        <v>9000</v>
      </c>
    </row>
    <row r="171" spans="3:12" x14ac:dyDescent="0.2">
      <c r="C171" s="244">
        <v>1</v>
      </c>
      <c r="D171" s="245"/>
      <c r="E171" s="244">
        <v>2</v>
      </c>
      <c r="F171" s="244">
        <v>34</v>
      </c>
      <c r="G171" s="244">
        <f t="shared" si="10"/>
        <v>40</v>
      </c>
      <c r="H171" s="244">
        <f t="shared" si="11"/>
        <v>4092.754010695191</v>
      </c>
      <c r="I171" s="244">
        <f t="shared" si="12"/>
        <v>11596.136363636375</v>
      </c>
      <c r="J171" s="244">
        <f t="shared" si="13"/>
        <v>139153.6363636365</v>
      </c>
      <c r="K171" s="244"/>
      <c r="L171" s="203">
        <f t="shared" si="14"/>
        <v>9000</v>
      </c>
    </row>
    <row r="172" spans="3:12" x14ac:dyDescent="0.2">
      <c r="C172" s="244">
        <v>1</v>
      </c>
      <c r="D172" s="245"/>
      <c r="E172" s="244">
        <v>3</v>
      </c>
      <c r="F172" s="244">
        <v>60</v>
      </c>
      <c r="G172" s="244">
        <f t="shared" si="10"/>
        <v>44</v>
      </c>
      <c r="H172" s="244">
        <f t="shared" si="11"/>
        <v>3259.4545454545487</v>
      </c>
      <c r="I172" s="244">
        <f t="shared" si="12"/>
        <v>16297.272727272742</v>
      </c>
      <c r="J172" s="244">
        <f t="shared" si="13"/>
        <v>195567.27272727291</v>
      </c>
      <c r="K172" s="244"/>
      <c r="L172" s="203">
        <f t="shared" si="14"/>
        <v>9000</v>
      </c>
    </row>
    <row r="173" spans="3:12" x14ac:dyDescent="0.2">
      <c r="C173" s="244">
        <v>1</v>
      </c>
      <c r="D173" s="245"/>
      <c r="E173" s="244">
        <v>3</v>
      </c>
      <c r="F173" s="244">
        <v>60</v>
      </c>
      <c r="G173" s="244">
        <f t="shared" si="10"/>
        <v>44</v>
      </c>
      <c r="H173" s="244">
        <f t="shared" si="11"/>
        <v>3259.4545454545487</v>
      </c>
      <c r="I173" s="244">
        <f t="shared" si="12"/>
        <v>16297.272727272742</v>
      </c>
      <c r="J173" s="244">
        <f t="shared" si="13"/>
        <v>195567.27272727291</v>
      </c>
      <c r="K173" s="244"/>
      <c r="L173" s="203">
        <f t="shared" si="14"/>
        <v>9000</v>
      </c>
    </row>
    <row r="174" spans="3:12" x14ac:dyDescent="0.2">
      <c r="C174" s="244">
        <v>1</v>
      </c>
      <c r="D174" s="245"/>
      <c r="E174" s="244">
        <v>2</v>
      </c>
      <c r="F174" s="244">
        <v>34</v>
      </c>
      <c r="G174" s="244">
        <f t="shared" si="10"/>
        <v>40</v>
      </c>
      <c r="H174" s="244">
        <f t="shared" si="11"/>
        <v>4092.754010695191</v>
      </c>
      <c r="I174" s="244">
        <f t="shared" si="12"/>
        <v>11596.136363636375</v>
      </c>
      <c r="J174" s="244">
        <f t="shared" si="13"/>
        <v>139153.6363636365</v>
      </c>
      <c r="K174" s="244"/>
      <c r="L174" s="203"/>
    </row>
    <row r="175" spans="3:12" x14ac:dyDescent="0.2">
      <c r="C175" s="244">
        <v>1</v>
      </c>
      <c r="D175" s="245"/>
      <c r="E175" s="244">
        <v>2</v>
      </c>
      <c r="F175" s="244">
        <v>34</v>
      </c>
      <c r="G175" s="244">
        <f t="shared" si="10"/>
        <v>40</v>
      </c>
      <c r="H175" s="244">
        <f t="shared" si="11"/>
        <v>4092.754010695191</v>
      </c>
      <c r="I175" s="244">
        <f t="shared" si="12"/>
        <v>11596.136363636375</v>
      </c>
      <c r="J175" s="244">
        <f t="shared" si="13"/>
        <v>139153.6363636365</v>
      </c>
      <c r="K175" s="244"/>
      <c r="L175" s="203"/>
    </row>
    <row r="176" spans="3:12" x14ac:dyDescent="0.2">
      <c r="C176" s="244">
        <v>1</v>
      </c>
      <c r="D176" s="245"/>
      <c r="E176" s="244">
        <v>3</v>
      </c>
      <c r="F176" s="244">
        <v>60</v>
      </c>
      <c r="G176" s="244">
        <f t="shared" si="10"/>
        <v>44</v>
      </c>
      <c r="H176" s="244">
        <f t="shared" si="11"/>
        <v>3259.4545454545487</v>
      </c>
      <c r="I176" s="244">
        <f t="shared" si="12"/>
        <v>16297.272727272742</v>
      </c>
      <c r="J176" s="244">
        <f t="shared" si="13"/>
        <v>195567.27272727291</v>
      </c>
      <c r="K176" s="244"/>
      <c r="L176" s="203"/>
    </row>
    <row r="177" spans="3:12" x14ac:dyDescent="0.2">
      <c r="C177" s="244">
        <v>1</v>
      </c>
      <c r="D177" s="245"/>
      <c r="E177" s="244">
        <v>3</v>
      </c>
      <c r="F177" s="244">
        <v>60</v>
      </c>
      <c r="G177" s="244">
        <f t="shared" si="10"/>
        <v>44</v>
      </c>
      <c r="H177" s="244">
        <f t="shared" si="11"/>
        <v>3259.4545454545487</v>
      </c>
      <c r="I177" s="244">
        <f t="shared" si="12"/>
        <v>16297.272727272742</v>
      </c>
      <c r="J177" s="244">
        <f t="shared" si="13"/>
        <v>195567.27272727291</v>
      </c>
      <c r="K177" s="244"/>
      <c r="L177" s="203"/>
    </row>
    <row r="178" spans="3:12" x14ac:dyDescent="0.2">
      <c r="C178" s="244">
        <v>1</v>
      </c>
      <c r="D178" s="245"/>
      <c r="E178" s="244">
        <v>2</v>
      </c>
      <c r="F178" s="244">
        <v>34</v>
      </c>
      <c r="G178" s="244">
        <f t="shared" si="10"/>
        <v>40</v>
      </c>
      <c r="H178" s="244">
        <f t="shared" si="11"/>
        <v>4092.754010695191</v>
      </c>
      <c r="I178" s="244">
        <f t="shared" si="12"/>
        <v>11596.136363636375</v>
      </c>
      <c r="J178" s="244">
        <f t="shared" si="13"/>
        <v>139153.6363636365</v>
      </c>
      <c r="K178" s="244"/>
      <c r="L178" s="203"/>
    </row>
    <row r="179" spans="3:12" x14ac:dyDescent="0.2">
      <c r="C179" s="244">
        <v>1</v>
      </c>
      <c r="D179" s="245"/>
      <c r="E179" s="244">
        <v>2</v>
      </c>
      <c r="F179" s="244">
        <v>42</v>
      </c>
      <c r="G179" s="244">
        <f t="shared" si="10"/>
        <v>40</v>
      </c>
      <c r="H179" s="244">
        <f t="shared" si="11"/>
        <v>3671.3636363636392</v>
      </c>
      <c r="I179" s="244">
        <f t="shared" si="12"/>
        <v>12849.772727272737</v>
      </c>
      <c r="J179" s="244">
        <f t="shared" si="13"/>
        <v>154197.27272727285</v>
      </c>
      <c r="K179" s="244"/>
      <c r="L179" s="203"/>
    </row>
    <row r="180" spans="3:12" x14ac:dyDescent="0.2">
      <c r="C180" s="244">
        <v>1</v>
      </c>
      <c r="D180" s="245"/>
      <c r="E180" s="244">
        <v>1</v>
      </c>
      <c r="F180" s="244">
        <v>31</v>
      </c>
      <c r="G180" s="244">
        <f t="shared" si="10"/>
        <v>34</v>
      </c>
      <c r="H180" s="244">
        <f t="shared" si="11"/>
        <v>3942.8885630498567</v>
      </c>
      <c r="I180" s="244">
        <f t="shared" si="12"/>
        <v>10185.795454545463</v>
      </c>
      <c r="J180" s="244">
        <f t="shared" si="13"/>
        <v>122229.54545454556</v>
      </c>
      <c r="K180" s="244"/>
      <c r="L180" s="203"/>
    </row>
    <row r="181" spans="3:12" x14ac:dyDescent="0.2">
      <c r="C181" s="244">
        <v>1</v>
      </c>
      <c r="D181" s="245"/>
      <c r="E181" s="244">
        <v>1</v>
      </c>
      <c r="F181" s="244">
        <v>34</v>
      </c>
      <c r="G181" s="244">
        <f t="shared" si="10"/>
        <v>34</v>
      </c>
      <c r="H181" s="244">
        <f t="shared" si="11"/>
        <v>3760.9090909090942</v>
      </c>
      <c r="I181" s="244">
        <f t="shared" si="12"/>
        <v>10655.909090909101</v>
      </c>
      <c r="J181" s="244">
        <f t="shared" si="13"/>
        <v>127870.9090909092</v>
      </c>
      <c r="K181" s="244"/>
      <c r="L181" s="203"/>
    </row>
    <row r="182" spans="3:12" x14ac:dyDescent="0.2">
      <c r="C182" s="244">
        <v>1</v>
      </c>
      <c r="D182" s="245"/>
      <c r="E182" s="244">
        <v>1</v>
      </c>
      <c r="F182" s="244">
        <v>30</v>
      </c>
      <c r="G182" s="244">
        <f t="shared" si="10"/>
        <v>34</v>
      </c>
      <c r="H182" s="244">
        <f t="shared" si="11"/>
        <v>4011.6363636363672</v>
      </c>
      <c r="I182" s="244">
        <f t="shared" si="12"/>
        <v>10029.090909090917</v>
      </c>
      <c r="J182" s="244">
        <f t="shared" si="13"/>
        <v>120349.090909091</v>
      </c>
      <c r="K182" s="244"/>
      <c r="L182" s="203"/>
    </row>
    <row r="183" spans="3:12" x14ac:dyDescent="0.2">
      <c r="C183" s="244">
        <v>1</v>
      </c>
      <c r="D183" s="245"/>
      <c r="E183" s="244">
        <v>2</v>
      </c>
      <c r="F183" s="244">
        <v>39</v>
      </c>
      <c r="G183" s="244">
        <f t="shared" si="10"/>
        <v>40</v>
      </c>
      <c r="H183" s="244">
        <f t="shared" si="11"/>
        <v>3809.125874125878</v>
      </c>
      <c r="I183" s="244">
        <f t="shared" si="12"/>
        <v>12379.659090909103</v>
      </c>
      <c r="J183" s="244">
        <f t="shared" si="13"/>
        <v>148555.90909090923</v>
      </c>
      <c r="K183" s="244"/>
      <c r="L183" s="203"/>
    </row>
    <row r="184" spans="3:12" x14ac:dyDescent="0.2">
      <c r="C184" s="244">
        <v>1</v>
      </c>
      <c r="D184" s="245"/>
      <c r="E184" s="244">
        <v>2</v>
      </c>
      <c r="F184" s="244">
        <v>42</v>
      </c>
      <c r="G184" s="244">
        <f t="shared" si="10"/>
        <v>40</v>
      </c>
      <c r="H184" s="244">
        <f t="shared" si="11"/>
        <v>3671.3636363636392</v>
      </c>
      <c r="I184" s="244">
        <f t="shared" si="12"/>
        <v>12849.772727272737</v>
      </c>
      <c r="J184" s="244">
        <f t="shared" si="13"/>
        <v>154197.27272727285</v>
      </c>
      <c r="K184" s="244"/>
      <c r="L184" s="203"/>
    </row>
    <row r="185" spans="3:12" x14ac:dyDescent="0.2">
      <c r="C185" s="244">
        <v>1</v>
      </c>
      <c r="D185" s="245"/>
      <c r="E185" s="244">
        <v>1</v>
      </c>
      <c r="F185" s="244">
        <v>31</v>
      </c>
      <c r="G185" s="244">
        <f t="shared" si="10"/>
        <v>34</v>
      </c>
      <c r="H185" s="244">
        <f t="shared" si="11"/>
        <v>3942.8885630498567</v>
      </c>
      <c r="I185" s="244">
        <f t="shared" si="12"/>
        <v>10185.795454545463</v>
      </c>
      <c r="J185" s="244">
        <f t="shared" si="13"/>
        <v>122229.54545454556</v>
      </c>
      <c r="K185" s="244"/>
      <c r="L185" s="203"/>
    </row>
    <row r="186" spans="3:12" x14ac:dyDescent="0.2">
      <c r="C186" s="244">
        <v>1</v>
      </c>
      <c r="D186" s="245"/>
      <c r="E186" s="244">
        <v>1</v>
      </c>
      <c r="F186" s="244">
        <v>27</v>
      </c>
      <c r="G186" s="244">
        <f t="shared" si="10"/>
        <v>34</v>
      </c>
      <c r="H186" s="244">
        <f t="shared" si="11"/>
        <v>4248.4343434343473</v>
      </c>
      <c r="I186" s="244">
        <f t="shared" si="12"/>
        <v>9558.9772727272812</v>
      </c>
      <c r="J186" s="244">
        <f t="shared" si="13"/>
        <v>114707.72727272738</v>
      </c>
      <c r="K186" s="244"/>
      <c r="L186" s="203"/>
    </row>
    <row r="187" spans="3:12" x14ac:dyDescent="0.2">
      <c r="C187" s="244">
        <v>1</v>
      </c>
      <c r="D187" s="245"/>
      <c r="E187" s="244">
        <v>1</v>
      </c>
      <c r="F187" s="244">
        <v>34</v>
      </c>
      <c r="G187" s="244">
        <f t="shared" si="10"/>
        <v>34</v>
      </c>
      <c r="H187" s="244">
        <f t="shared" si="11"/>
        <v>3760.9090909090942</v>
      </c>
      <c r="I187" s="244">
        <f t="shared" si="12"/>
        <v>10655.909090909101</v>
      </c>
      <c r="J187" s="244">
        <f t="shared" si="13"/>
        <v>127870.9090909092</v>
      </c>
      <c r="K187" s="244"/>
      <c r="L187" s="203"/>
    </row>
    <row r="188" spans="3:12" x14ac:dyDescent="0.2">
      <c r="C188" s="244">
        <v>1</v>
      </c>
      <c r="D188" s="245"/>
      <c r="E188" s="244">
        <v>1</v>
      </c>
      <c r="F188" s="244">
        <v>34</v>
      </c>
      <c r="G188" s="244">
        <f t="shared" si="10"/>
        <v>34</v>
      </c>
      <c r="H188" s="244">
        <f t="shared" si="11"/>
        <v>3760.9090909090942</v>
      </c>
      <c r="I188" s="244">
        <f t="shared" si="12"/>
        <v>10655.909090909101</v>
      </c>
      <c r="J188" s="244">
        <f t="shared" si="13"/>
        <v>127870.9090909092</v>
      </c>
      <c r="K188" s="244"/>
      <c r="L188" s="203"/>
    </row>
    <row r="189" spans="3:12" x14ac:dyDescent="0.2">
      <c r="C189" s="244">
        <v>1</v>
      </c>
      <c r="D189" s="245"/>
      <c r="E189" s="244">
        <v>1</v>
      </c>
      <c r="F189" s="244">
        <v>30</v>
      </c>
      <c r="G189" s="244">
        <f t="shared" si="10"/>
        <v>34</v>
      </c>
      <c r="H189" s="244">
        <f t="shared" si="11"/>
        <v>4011.6363636363672</v>
      </c>
      <c r="I189" s="244">
        <f t="shared" si="12"/>
        <v>10029.090909090917</v>
      </c>
      <c r="J189" s="244">
        <f t="shared" si="13"/>
        <v>120349.090909091</v>
      </c>
      <c r="K189" s="244"/>
      <c r="L189" s="203"/>
    </row>
    <row r="190" spans="3:12" x14ac:dyDescent="0.2">
      <c r="C190" s="244">
        <v>1</v>
      </c>
      <c r="D190" s="245"/>
      <c r="E190" s="244">
        <v>2</v>
      </c>
      <c r="F190" s="244">
        <v>39</v>
      </c>
      <c r="G190" s="244">
        <f t="shared" si="10"/>
        <v>40</v>
      </c>
      <c r="H190" s="244">
        <f t="shared" si="11"/>
        <v>3809.125874125878</v>
      </c>
      <c r="I190" s="244">
        <f t="shared" si="12"/>
        <v>12379.659090909103</v>
      </c>
      <c r="J190" s="244">
        <f t="shared" si="13"/>
        <v>148555.90909090923</v>
      </c>
      <c r="K190" s="244"/>
      <c r="L190" s="203"/>
    </row>
    <row r="191" spans="3:12" x14ac:dyDescent="0.2">
      <c r="C191" s="244">
        <v>1</v>
      </c>
      <c r="D191" s="245"/>
      <c r="E191" s="244">
        <v>2</v>
      </c>
      <c r="F191" s="244">
        <v>42</v>
      </c>
      <c r="G191" s="244">
        <f t="shared" si="10"/>
        <v>40</v>
      </c>
      <c r="H191" s="244">
        <f t="shared" si="11"/>
        <v>3671.3636363636392</v>
      </c>
      <c r="I191" s="244">
        <f t="shared" si="12"/>
        <v>12849.772727272737</v>
      </c>
      <c r="J191" s="244">
        <f t="shared" si="13"/>
        <v>154197.27272727285</v>
      </c>
      <c r="K191" s="244"/>
      <c r="L191" s="203"/>
    </row>
    <row r="192" spans="3:12" x14ac:dyDescent="0.2">
      <c r="C192" s="244">
        <v>1</v>
      </c>
      <c r="D192" s="245"/>
      <c r="E192" s="244">
        <v>1</v>
      </c>
      <c r="F192" s="244">
        <v>31</v>
      </c>
      <c r="G192" s="244">
        <f t="shared" si="10"/>
        <v>34</v>
      </c>
      <c r="H192" s="244">
        <f t="shared" si="11"/>
        <v>3942.8885630498567</v>
      </c>
      <c r="I192" s="244">
        <f t="shared" si="12"/>
        <v>10185.795454545463</v>
      </c>
      <c r="J192" s="244">
        <f t="shared" si="13"/>
        <v>122229.54545454556</v>
      </c>
      <c r="K192" s="244"/>
      <c r="L192" s="203"/>
    </row>
    <row r="193" spans="3:12" x14ac:dyDescent="0.2">
      <c r="C193" s="244">
        <v>1</v>
      </c>
      <c r="D193" s="245"/>
      <c r="E193" s="244">
        <v>1</v>
      </c>
      <c r="F193" s="244">
        <v>27</v>
      </c>
      <c r="G193" s="244">
        <f t="shared" si="10"/>
        <v>34</v>
      </c>
      <c r="H193" s="244">
        <f t="shared" si="11"/>
        <v>4248.4343434343473</v>
      </c>
      <c r="I193" s="244">
        <f t="shared" si="12"/>
        <v>9558.9772727272812</v>
      </c>
      <c r="J193" s="244">
        <f t="shared" si="13"/>
        <v>114707.72727272738</v>
      </c>
      <c r="K193" s="244"/>
      <c r="L193" s="203"/>
    </row>
    <row r="194" spans="3:12" x14ac:dyDescent="0.2">
      <c r="C194" s="244">
        <v>1</v>
      </c>
      <c r="D194" s="245"/>
      <c r="E194" s="244">
        <v>1</v>
      </c>
      <c r="F194" s="244">
        <v>34</v>
      </c>
      <c r="G194" s="244">
        <f t="shared" si="10"/>
        <v>34</v>
      </c>
      <c r="H194" s="244">
        <f t="shared" si="11"/>
        <v>3760.9090909090942</v>
      </c>
      <c r="I194" s="244">
        <f t="shared" si="12"/>
        <v>10655.909090909101</v>
      </c>
      <c r="J194" s="244">
        <f t="shared" si="13"/>
        <v>127870.9090909092</v>
      </c>
      <c r="K194" s="244"/>
      <c r="L194" s="203"/>
    </row>
    <row r="195" spans="3:12" x14ac:dyDescent="0.2">
      <c r="C195" s="244">
        <v>1</v>
      </c>
      <c r="D195" s="245"/>
      <c r="E195" s="244">
        <v>1</v>
      </c>
      <c r="F195" s="244">
        <v>34</v>
      </c>
      <c r="G195" s="244">
        <f t="shared" si="10"/>
        <v>34</v>
      </c>
      <c r="H195" s="244">
        <f t="shared" si="11"/>
        <v>3760.9090909090942</v>
      </c>
      <c r="I195" s="244">
        <f t="shared" si="12"/>
        <v>10655.909090909101</v>
      </c>
      <c r="J195" s="244">
        <f t="shared" si="13"/>
        <v>127870.9090909092</v>
      </c>
      <c r="K195" s="244"/>
      <c r="L195" s="203"/>
    </row>
    <row r="196" spans="3:12" x14ac:dyDescent="0.2">
      <c r="C196" s="244">
        <v>1</v>
      </c>
      <c r="D196" s="245"/>
      <c r="E196" s="244">
        <v>1</v>
      </c>
      <c r="F196" s="244">
        <v>30</v>
      </c>
      <c r="G196" s="244">
        <f t="shared" si="10"/>
        <v>34</v>
      </c>
      <c r="H196" s="244">
        <f t="shared" si="11"/>
        <v>4011.6363636363672</v>
      </c>
      <c r="I196" s="244">
        <f t="shared" si="12"/>
        <v>10029.090909090917</v>
      </c>
      <c r="J196" s="244">
        <f t="shared" si="13"/>
        <v>120349.090909091</v>
      </c>
      <c r="K196" s="244"/>
      <c r="L196" s="203"/>
    </row>
    <row r="197" spans="3:12" x14ac:dyDescent="0.2">
      <c r="C197" s="244">
        <v>1</v>
      </c>
      <c r="D197" s="245"/>
      <c r="E197" s="244">
        <v>2</v>
      </c>
      <c r="F197" s="244">
        <v>39</v>
      </c>
      <c r="G197" s="244">
        <f t="shared" si="10"/>
        <v>40</v>
      </c>
      <c r="H197" s="244">
        <f t="shared" si="11"/>
        <v>3809.125874125878</v>
      </c>
      <c r="I197" s="244">
        <f t="shared" si="12"/>
        <v>12379.659090909103</v>
      </c>
      <c r="J197" s="244">
        <f t="shared" si="13"/>
        <v>148555.90909090923</v>
      </c>
      <c r="K197" s="244"/>
      <c r="L197" s="203"/>
    </row>
    <row r="198" spans="3:12" x14ac:dyDescent="0.2">
      <c r="C198" s="244">
        <v>1</v>
      </c>
      <c r="D198" s="245"/>
      <c r="E198" s="244">
        <v>2</v>
      </c>
      <c r="F198" s="244">
        <v>42</v>
      </c>
      <c r="G198" s="244">
        <f t="shared" si="10"/>
        <v>40</v>
      </c>
      <c r="H198" s="244">
        <f t="shared" si="11"/>
        <v>3671.3636363636392</v>
      </c>
      <c r="I198" s="244">
        <f t="shared" si="12"/>
        <v>12849.772727272737</v>
      </c>
      <c r="J198" s="244">
        <f t="shared" si="13"/>
        <v>154197.27272727285</v>
      </c>
      <c r="K198" s="244"/>
      <c r="L198" s="203"/>
    </row>
    <row r="199" spans="3:12" x14ac:dyDescent="0.2">
      <c r="C199" s="244">
        <v>1</v>
      </c>
      <c r="D199" s="245"/>
      <c r="E199" s="244">
        <v>1</v>
      </c>
      <c r="F199" s="244">
        <v>31</v>
      </c>
      <c r="G199" s="244">
        <f t="shared" si="10"/>
        <v>34</v>
      </c>
      <c r="H199" s="244">
        <f t="shared" si="11"/>
        <v>3942.8885630498567</v>
      </c>
      <c r="I199" s="244">
        <f t="shared" si="12"/>
        <v>10185.795454545463</v>
      </c>
      <c r="J199" s="244">
        <f t="shared" si="13"/>
        <v>122229.54545454556</v>
      </c>
      <c r="K199" s="244"/>
      <c r="L199" s="203"/>
    </row>
    <row r="200" spans="3:12" x14ac:dyDescent="0.2">
      <c r="C200" s="244">
        <v>1</v>
      </c>
      <c r="D200" s="245"/>
      <c r="E200" s="244">
        <v>1</v>
      </c>
      <c r="F200" s="244">
        <v>27</v>
      </c>
      <c r="G200" s="244">
        <f t="shared" si="10"/>
        <v>34</v>
      </c>
      <c r="H200" s="244">
        <f t="shared" si="11"/>
        <v>4248.4343434343473</v>
      </c>
      <c r="I200" s="244">
        <f t="shared" si="12"/>
        <v>9558.9772727272812</v>
      </c>
      <c r="J200" s="244">
        <f t="shared" si="13"/>
        <v>114707.72727272738</v>
      </c>
      <c r="K200" s="244"/>
      <c r="L200" s="203"/>
    </row>
    <row r="201" spans="3:12" x14ac:dyDescent="0.2">
      <c r="C201" s="244">
        <v>1</v>
      </c>
      <c r="D201" s="245"/>
      <c r="E201" s="244">
        <v>1</v>
      </c>
      <c r="F201" s="244">
        <v>34</v>
      </c>
      <c r="G201" s="244">
        <f t="shared" si="10"/>
        <v>34</v>
      </c>
      <c r="H201" s="244">
        <f t="shared" si="11"/>
        <v>3760.9090909090942</v>
      </c>
      <c r="I201" s="244">
        <f t="shared" si="12"/>
        <v>10655.909090909101</v>
      </c>
      <c r="J201" s="244">
        <f t="shared" si="13"/>
        <v>127870.9090909092</v>
      </c>
      <c r="K201" s="244"/>
      <c r="L201" s="203"/>
    </row>
    <row r="202" spans="3:12" x14ac:dyDescent="0.2">
      <c r="C202" s="244">
        <v>1</v>
      </c>
      <c r="D202" s="245"/>
      <c r="E202" s="244">
        <v>1</v>
      </c>
      <c r="F202" s="244">
        <v>34</v>
      </c>
      <c r="G202" s="244">
        <f t="shared" si="10"/>
        <v>34</v>
      </c>
      <c r="H202" s="244">
        <f t="shared" si="11"/>
        <v>3760.9090909090942</v>
      </c>
      <c r="I202" s="244">
        <f t="shared" si="12"/>
        <v>10655.909090909101</v>
      </c>
      <c r="J202" s="244">
        <f t="shared" si="13"/>
        <v>127870.9090909092</v>
      </c>
      <c r="K202" s="244"/>
      <c r="L202" s="203"/>
    </row>
    <row r="203" spans="3:12" x14ac:dyDescent="0.2">
      <c r="C203" s="244">
        <v>1</v>
      </c>
      <c r="D203" s="245"/>
      <c r="E203" s="244">
        <v>1</v>
      </c>
      <c r="F203" s="244">
        <v>30</v>
      </c>
      <c r="G203" s="244">
        <f t="shared" si="10"/>
        <v>34</v>
      </c>
      <c r="H203" s="244">
        <f t="shared" si="11"/>
        <v>4011.6363636363672</v>
      </c>
      <c r="I203" s="244">
        <f t="shared" si="12"/>
        <v>10029.090909090917</v>
      </c>
      <c r="J203" s="244">
        <f t="shared" si="13"/>
        <v>120349.090909091</v>
      </c>
      <c r="K203" s="244"/>
      <c r="L203" s="203"/>
    </row>
    <row r="204" spans="3:12" x14ac:dyDescent="0.2">
      <c r="C204" s="244">
        <v>1</v>
      </c>
      <c r="D204" s="245"/>
      <c r="E204" s="244">
        <v>2</v>
      </c>
      <c r="F204" s="244">
        <v>39</v>
      </c>
      <c r="G204" s="244">
        <f t="shared" si="10"/>
        <v>40</v>
      </c>
      <c r="H204" s="244">
        <f t="shared" si="11"/>
        <v>3809.125874125878</v>
      </c>
      <c r="I204" s="244">
        <f t="shared" si="12"/>
        <v>12379.659090909103</v>
      </c>
      <c r="J204" s="244">
        <f t="shared" si="13"/>
        <v>148555.90909090923</v>
      </c>
      <c r="K204" s="244"/>
      <c r="L204" s="203"/>
    </row>
    <row r="205" spans="3:12" x14ac:dyDescent="0.2">
      <c r="C205" s="244">
        <v>1</v>
      </c>
      <c r="D205" s="245"/>
      <c r="E205" s="244">
        <v>2</v>
      </c>
      <c r="F205" s="244">
        <v>42</v>
      </c>
      <c r="G205" s="244">
        <f t="shared" si="10"/>
        <v>40</v>
      </c>
      <c r="H205" s="244">
        <f t="shared" si="11"/>
        <v>3671.3636363636392</v>
      </c>
      <c r="I205" s="244">
        <f t="shared" si="12"/>
        <v>12849.772727272737</v>
      </c>
      <c r="J205" s="244">
        <f t="shared" si="13"/>
        <v>154197.27272727285</v>
      </c>
      <c r="K205" s="244"/>
      <c r="L205" s="203"/>
    </row>
    <row r="206" spans="3:12" x14ac:dyDescent="0.2">
      <c r="C206" s="244">
        <v>1</v>
      </c>
      <c r="D206" s="245"/>
      <c r="E206" s="244">
        <v>1</v>
      </c>
      <c r="F206" s="244">
        <v>31</v>
      </c>
      <c r="G206" s="244">
        <f t="shared" si="10"/>
        <v>34</v>
      </c>
      <c r="H206" s="244">
        <f t="shared" si="11"/>
        <v>3942.8885630498567</v>
      </c>
      <c r="I206" s="244">
        <f t="shared" si="12"/>
        <v>10185.795454545463</v>
      </c>
      <c r="J206" s="244">
        <f t="shared" si="13"/>
        <v>122229.54545454556</v>
      </c>
      <c r="K206" s="244"/>
      <c r="L206" s="203"/>
    </row>
    <row r="207" spans="3:12" x14ac:dyDescent="0.2">
      <c r="C207" s="244">
        <v>1</v>
      </c>
      <c r="D207" s="245"/>
      <c r="E207" s="244">
        <v>1</v>
      </c>
      <c r="F207" s="244">
        <v>27</v>
      </c>
      <c r="G207" s="244">
        <f t="shared" si="10"/>
        <v>34</v>
      </c>
      <c r="H207" s="244">
        <f t="shared" si="11"/>
        <v>4248.4343434343473</v>
      </c>
      <c r="I207" s="244">
        <f t="shared" si="12"/>
        <v>9558.9772727272812</v>
      </c>
      <c r="J207" s="244">
        <f t="shared" si="13"/>
        <v>114707.72727272738</v>
      </c>
      <c r="K207" s="244"/>
      <c r="L207" s="203"/>
    </row>
    <row r="208" spans="3:12" x14ac:dyDescent="0.2">
      <c r="C208" s="244">
        <v>1</v>
      </c>
      <c r="D208" s="245"/>
      <c r="E208" s="244">
        <v>1</v>
      </c>
      <c r="F208" s="244">
        <v>34</v>
      </c>
      <c r="G208" s="244">
        <f t="shared" si="10"/>
        <v>34</v>
      </c>
      <c r="H208" s="244">
        <f t="shared" si="11"/>
        <v>3760.9090909090942</v>
      </c>
      <c r="I208" s="244">
        <f t="shared" si="12"/>
        <v>10655.909090909101</v>
      </c>
      <c r="J208" s="244">
        <f t="shared" si="13"/>
        <v>127870.9090909092</v>
      </c>
      <c r="K208" s="244"/>
      <c r="L208" s="194"/>
    </row>
    <row r="209" spans="3:12" x14ac:dyDescent="0.2">
      <c r="C209" s="244">
        <v>1</v>
      </c>
      <c r="D209" s="245"/>
      <c r="E209" s="244">
        <v>1</v>
      </c>
      <c r="F209" s="244">
        <v>34</v>
      </c>
      <c r="G209" s="244">
        <f t="shared" si="10"/>
        <v>34</v>
      </c>
      <c r="H209" s="244">
        <f t="shared" si="11"/>
        <v>3760.9090909090942</v>
      </c>
      <c r="I209" s="244">
        <f t="shared" si="12"/>
        <v>10655.909090909101</v>
      </c>
      <c r="J209" s="244">
        <f t="shared" si="13"/>
        <v>127870.9090909092</v>
      </c>
      <c r="K209" s="244"/>
      <c r="L209" s="194"/>
    </row>
    <row r="210" spans="3:12" x14ac:dyDescent="0.2">
      <c r="C210" s="244">
        <v>1</v>
      </c>
      <c r="D210" s="245"/>
      <c r="E210" s="244">
        <v>1</v>
      </c>
      <c r="F210" s="244">
        <v>30</v>
      </c>
      <c r="G210" s="244">
        <f t="shared" si="10"/>
        <v>34</v>
      </c>
      <c r="H210" s="244">
        <f t="shared" si="11"/>
        <v>4011.6363636363672</v>
      </c>
      <c r="I210" s="244">
        <f t="shared" si="12"/>
        <v>10029.090909090917</v>
      </c>
      <c r="J210" s="244">
        <f t="shared" si="13"/>
        <v>120349.090909091</v>
      </c>
      <c r="K210" s="244"/>
      <c r="L210" s="194"/>
    </row>
    <row r="211" spans="3:12" x14ac:dyDescent="0.2">
      <c r="C211" s="244">
        <v>1</v>
      </c>
      <c r="D211" s="245"/>
      <c r="E211" s="244">
        <v>2</v>
      </c>
      <c r="F211" s="244">
        <v>39</v>
      </c>
      <c r="G211" s="244">
        <f t="shared" si="10"/>
        <v>40</v>
      </c>
      <c r="H211" s="244">
        <f t="shared" si="11"/>
        <v>3809.125874125878</v>
      </c>
      <c r="I211" s="244">
        <f t="shared" si="12"/>
        <v>12379.659090909103</v>
      </c>
      <c r="J211" s="244">
        <f t="shared" si="13"/>
        <v>148555.90909090923</v>
      </c>
      <c r="K211" s="244"/>
      <c r="L211" s="194"/>
    </row>
    <row r="212" spans="3:12" x14ac:dyDescent="0.2">
      <c r="C212" s="244">
        <v>1</v>
      </c>
      <c r="D212" s="245"/>
      <c r="E212" s="244">
        <v>2</v>
      </c>
      <c r="F212" s="244">
        <v>42</v>
      </c>
      <c r="G212" s="244">
        <f t="shared" si="10"/>
        <v>40</v>
      </c>
      <c r="H212" s="244">
        <f t="shared" si="11"/>
        <v>3671.3636363636392</v>
      </c>
      <c r="I212" s="244">
        <f t="shared" si="12"/>
        <v>12849.772727272737</v>
      </c>
      <c r="J212" s="244">
        <f t="shared" si="13"/>
        <v>154197.27272727285</v>
      </c>
      <c r="K212" s="244"/>
      <c r="L212" s="194"/>
    </row>
    <row r="213" spans="3:12" x14ac:dyDescent="0.2">
      <c r="C213" s="244">
        <v>1</v>
      </c>
      <c r="D213" s="245"/>
      <c r="E213" s="244">
        <v>1</v>
      </c>
      <c r="F213" s="244">
        <v>31</v>
      </c>
      <c r="G213" s="244">
        <f t="shared" si="10"/>
        <v>34</v>
      </c>
      <c r="H213" s="244">
        <f t="shared" si="11"/>
        <v>3942.8885630498567</v>
      </c>
      <c r="I213" s="244">
        <f t="shared" si="12"/>
        <v>10185.795454545463</v>
      </c>
      <c r="J213" s="244">
        <f t="shared" si="13"/>
        <v>122229.54545454556</v>
      </c>
      <c r="K213" s="244"/>
      <c r="L213" s="194"/>
    </row>
    <row r="214" spans="3:12" x14ac:dyDescent="0.2">
      <c r="C214" s="244">
        <v>1</v>
      </c>
      <c r="D214" s="245"/>
      <c r="E214" s="244">
        <v>1</v>
      </c>
      <c r="F214" s="244">
        <v>27</v>
      </c>
      <c r="G214" s="244">
        <f t="shared" si="10"/>
        <v>34</v>
      </c>
      <c r="H214" s="244">
        <f t="shared" si="11"/>
        <v>4248.4343434343473</v>
      </c>
      <c r="I214" s="244">
        <f t="shared" si="12"/>
        <v>9558.9772727272812</v>
      </c>
      <c r="J214" s="244">
        <f t="shared" si="13"/>
        <v>114707.72727272738</v>
      </c>
      <c r="K214" s="244"/>
      <c r="L214" s="194"/>
    </row>
    <row r="215" spans="3:12" x14ac:dyDescent="0.2">
      <c r="C215" s="244">
        <v>1</v>
      </c>
      <c r="D215" s="245"/>
      <c r="E215" s="244">
        <v>1</v>
      </c>
      <c r="F215" s="244">
        <v>34</v>
      </c>
      <c r="G215" s="244">
        <f t="shared" si="10"/>
        <v>34</v>
      </c>
      <c r="H215" s="244">
        <f t="shared" si="11"/>
        <v>3760.9090909090942</v>
      </c>
      <c r="I215" s="244">
        <f t="shared" si="12"/>
        <v>10655.909090909101</v>
      </c>
      <c r="J215" s="244">
        <f t="shared" si="13"/>
        <v>127870.9090909092</v>
      </c>
      <c r="K215" s="244"/>
      <c r="L215" s="194"/>
    </row>
    <row r="216" spans="3:12" x14ac:dyDescent="0.2">
      <c r="C216" s="244">
        <v>1</v>
      </c>
      <c r="D216" s="245"/>
      <c r="E216" s="244">
        <v>1</v>
      </c>
      <c r="F216" s="244">
        <v>34</v>
      </c>
      <c r="G216" s="244">
        <f t="shared" si="10"/>
        <v>34</v>
      </c>
      <c r="H216" s="244">
        <f t="shared" si="11"/>
        <v>3760.9090909090942</v>
      </c>
      <c r="I216" s="244">
        <f t="shared" si="12"/>
        <v>10655.909090909101</v>
      </c>
      <c r="J216" s="244">
        <f t="shared" si="13"/>
        <v>127870.9090909092</v>
      </c>
      <c r="K216" s="244"/>
      <c r="L216" s="194"/>
    </row>
    <row r="217" spans="3:12" x14ac:dyDescent="0.2">
      <c r="C217" s="244">
        <v>1</v>
      </c>
      <c r="D217" s="245"/>
      <c r="E217" s="244">
        <v>1</v>
      </c>
      <c r="F217" s="244">
        <v>30</v>
      </c>
      <c r="G217" s="244">
        <f t="shared" si="10"/>
        <v>34</v>
      </c>
      <c r="H217" s="244">
        <f t="shared" si="11"/>
        <v>4011.6363636363672</v>
      </c>
      <c r="I217" s="244">
        <f t="shared" si="12"/>
        <v>10029.090909090917</v>
      </c>
      <c r="J217" s="244">
        <f t="shared" si="13"/>
        <v>120349.090909091</v>
      </c>
      <c r="K217" s="244"/>
      <c r="L217" s="194"/>
    </row>
    <row r="218" spans="3:12" x14ac:dyDescent="0.2">
      <c r="C218" s="244">
        <v>1</v>
      </c>
      <c r="D218" s="245"/>
      <c r="E218" s="244">
        <v>2</v>
      </c>
      <c r="F218" s="244">
        <v>39</v>
      </c>
      <c r="G218" s="244">
        <f t="shared" ref="G218:G281" si="15">IF(E218=1,34,IF(E218=2,40,IF(E218=3,44,IF(E218=4,49,IF(E218=5,52,IF(E218=6,55,IF(E218=1.5,27,IF(E218=2.5,34))))))))</f>
        <v>40</v>
      </c>
      <c r="H218" s="244">
        <f t="shared" ref="H218:H281" si="16">+$H$3*(F218+G218)/(1.57142857142857)/F218</f>
        <v>3809.125874125878</v>
      </c>
      <c r="I218" s="244">
        <f t="shared" si="12"/>
        <v>12379.659090909103</v>
      </c>
      <c r="J218" s="244">
        <f t="shared" si="13"/>
        <v>148555.90909090923</v>
      </c>
      <c r="K218" s="244"/>
      <c r="L218" s="194"/>
    </row>
    <row r="219" spans="3:12" x14ac:dyDescent="0.2">
      <c r="C219" s="244">
        <v>1</v>
      </c>
      <c r="D219" s="245"/>
      <c r="E219" s="244">
        <v>2</v>
      </c>
      <c r="F219" s="244">
        <v>42</v>
      </c>
      <c r="G219" s="244">
        <f t="shared" si="15"/>
        <v>40</v>
      </c>
      <c r="H219" s="244">
        <f t="shared" si="16"/>
        <v>3671.3636363636392</v>
      </c>
      <c r="I219" s="244">
        <f t="shared" ref="I219:I282" si="17">+F219*H219/12</f>
        <v>12849.772727272737</v>
      </c>
      <c r="J219" s="244">
        <f t="shared" ref="J219:J282" si="18">+I219*12</f>
        <v>154197.27272727285</v>
      </c>
      <c r="K219" s="244"/>
      <c r="L219" s="194"/>
    </row>
    <row r="220" spans="3:12" x14ac:dyDescent="0.2">
      <c r="C220" s="244">
        <v>1</v>
      </c>
      <c r="D220" s="245"/>
      <c r="E220" s="244">
        <v>1</v>
      </c>
      <c r="F220" s="244">
        <v>31</v>
      </c>
      <c r="G220" s="244">
        <f t="shared" si="15"/>
        <v>34</v>
      </c>
      <c r="H220" s="244">
        <f t="shared" si="16"/>
        <v>3942.8885630498567</v>
      </c>
      <c r="I220" s="244">
        <f t="shared" si="17"/>
        <v>10185.795454545463</v>
      </c>
      <c r="J220" s="244">
        <f t="shared" si="18"/>
        <v>122229.54545454556</v>
      </c>
      <c r="K220" s="244"/>
      <c r="L220" s="194"/>
    </row>
    <row r="221" spans="3:12" x14ac:dyDescent="0.2">
      <c r="C221" s="244">
        <v>1</v>
      </c>
      <c r="D221" s="245"/>
      <c r="E221" s="244">
        <v>1</v>
      </c>
      <c r="F221" s="244">
        <v>27</v>
      </c>
      <c r="G221" s="244">
        <f t="shared" si="15"/>
        <v>34</v>
      </c>
      <c r="H221" s="244">
        <f t="shared" si="16"/>
        <v>4248.4343434343473</v>
      </c>
      <c r="I221" s="244">
        <f t="shared" si="17"/>
        <v>9558.9772727272812</v>
      </c>
      <c r="J221" s="244">
        <f t="shared" si="18"/>
        <v>114707.72727272738</v>
      </c>
      <c r="K221" s="244"/>
      <c r="L221" s="194"/>
    </row>
    <row r="222" spans="3:12" x14ac:dyDescent="0.2">
      <c r="C222" s="244">
        <v>1</v>
      </c>
      <c r="D222" s="245"/>
      <c r="E222" s="244">
        <v>1</v>
      </c>
      <c r="F222" s="244">
        <v>34</v>
      </c>
      <c r="G222" s="244">
        <f t="shared" si="15"/>
        <v>34</v>
      </c>
      <c r="H222" s="244">
        <f t="shared" si="16"/>
        <v>3760.9090909090942</v>
      </c>
      <c r="I222" s="244">
        <f t="shared" si="17"/>
        <v>10655.909090909101</v>
      </c>
      <c r="J222" s="244">
        <f t="shared" si="18"/>
        <v>127870.9090909092</v>
      </c>
      <c r="K222" s="244"/>
      <c r="L222" s="194"/>
    </row>
    <row r="223" spans="3:12" x14ac:dyDescent="0.2">
      <c r="C223" s="244">
        <v>1</v>
      </c>
      <c r="D223" s="245"/>
      <c r="E223" s="244">
        <v>1</v>
      </c>
      <c r="F223" s="244">
        <v>34</v>
      </c>
      <c r="G223" s="244">
        <f t="shared" si="15"/>
        <v>34</v>
      </c>
      <c r="H223" s="244">
        <f t="shared" si="16"/>
        <v>3760.9090909090942</v>
      </c>
      <c r="I223" s="244">
        <f t="shared" si="17"/>
        <v>10655.909090909101</v>
      </c>
      <c r="J223" s="244">
        <f t="shared" si="18"/>
        <v>127870.9090909092</v>
      </c>
      <c r="K223" s="244"/>
      <c r="L223" s="194"/>
    </row>
    <row r="224" spans="3:12" x14ac:dyDescent="0.2">
      <c r="C224" s="244">
        <v>1</v>
      </c>
      <c r="D224" s="245"/>
      <c r="E224" s="244">
        <v>1</v>
      </c>
      <c r="F224" s="244">
        <v>30</v>
      </c>
      <c r="G224" s="244">
        <f t="shared" si="15"/>
        <v>34</v>
      </c>
      <c r="H224" s="244">
        <f t="shared" si="16"/>
        <v>4011.6363636363672</v>
      </c>
      <c r="I224" s="244">
        <f t="shared" si="17"/>
        <v>10029.090909090917</v>
      </c>
      <c r="J224" s="244">
        <f t="shared" si="18"/>
        <v>120349.090909091</v>
      </c>
      <c r="K224" s="244"/>
      <c r="L224" s="194"/>
    </row>
    <row r="225" spans="3:12" x14ac:dyDescent="0.2">
      <c r="C225" s="244">
        <v>1</v>
      </c>
      <c r="D225" s="245"/>
      <c r="E225" s="244">
        <v>2</v>
      </c>
      <c r="F225" s="244">
        <v>39</v>
      </c>
      <c r="G225" s="244">
        <f t="shared" si="15"/>
        <v>40</v>
      </c>
      <c r="H225" s="244">
        <f t="shared" si="16"/>
        <v>3809.125874125878</v>
      </c>
      <c r="I225" s="244">
        <f t="shared" si="17"/>
        <v>12379.659090909103</v>
      </c>
      <c r="J225" s="244">
        <f t="shared" si="18"/>
        <v>148555.90909090923</v>
      </c>
      <c r="K225" s="244"/>
      <c r="L225" s="194"/>
    </row>
    <row r="226" spans="3:12" x14ac:dyDescent="0.2">
      <c r="C226" s="244">
        <v>1</v>
      </c>
      <c r="D226" s="245"/>
      <c r="E226" s="244">
        <v>2</v>
      </c>
      <c r="F226" s="244">
        <v>42</v>
      </c>
      <c r="G226" s="244">
        <f t="shared" si="15"/>
        <v>40</v>
      </c>
      <c r="H226" s="244">
        <f t="shared" si="16"/>
        <v>3671.3636363636392</v>
      </c>
      <c r="I226" s="244">
        <f t="shared" si="17"/>
        <v>12849.772727272737</v>
      </c>
      <c r="J226" s="244">
        <f t="shared" si="18"/>
        <v>154197.27272727285</v>
      </c>
      <c r="K226" s="244"/>
      <c r="L226" s="194"/>
    </row>
    <row r="227" spans="3:12" x14ac:dyDescent="0.2">
      <c r="C227" s="244">
        <v>1</v>
      </c>
      <c r="D227" s="245"/>
      <c r="E227" s="244">
        <v>1</v>
      </c>
      <c r="F227" s="244">
        <v>31</v>
      </c>
      <c r="G227" s="244">
        <f t="shared" si="15"/>
        <v>34</v>
      </c>
      <c r="H227" s="244">
        <f t="shared" si="16"/>
        <v>3942.8885630498567</v>
      </c>
      <c r="I227" s="244">
        <f t="shared" si="17"/>
        <v>10185.795454545463</v>
      </c>
      <c r="J227" s="244">
        <f t="shared" si="18"/>
        <v>122229.54545454556</v>
      </c>
      <c r="K227" s="244"/>
      <c r="L227" s="194"/>
    </row>
    <row r="228" spans="3:12" x14ac:dyDescent="0.2">
      <c r="C228" s="244">
        <v>1</v>
      </c>
      <c r="D228" s="245"/>
      <c r="E228" s="244">
        <v>1</v>
      </c>
      <c r="F228" s="244">
        <v>27</v>
      </c>
      <c r="G228" s="244">
        <f t="shared" si="15"/>
        <v>34</v>
      </c>
      <c r="H228" s="244">
        <f t="shared" si="16"/>
        <v>4248.4343434343473</v>
      </c>
      <c r="I228" s="244">
        <f t="shared" si="17"/>
        <v>9558.9772727272812</v>
      </c>
      <c r="J228" s="244">
        <f t="shared" si="18"/>
        <v>114707.72727272738</v>
      </c>
      <c r="K228" s="244"/>
      <c r="L228" s="194"/>
    </row>
    <row r="229" spans="3:12" x14ac:dyDescent="0.2">
      <c r="C229" s="244">
        <v>1</v>
      </c>
      <c r="D229" s="245"/>
      <c r="E229" s="244">
        <v>1</v>
      </c>
      <c r="F229" s="244">
        <v>34</v>
      </c>
      <c r="G229" s="244">
        <f t="shared" si="15"/>
        <v>34</v>
      </c>
      <c r="H229" s="244">
        <f t="shared" si="16"/>
        <v>3760.9090909090942</v>
      </c>
      <c r="I229" s="244">
        <f t="shared" si="17"/>
        <v>10655.909090909101</v>
      </c>
      <c r="J229" s="244">
        <f t="shared" si="18"/>
        <v>127870.9090909092</v>
      </c>
      <c r="K229" s="244"/>
      <c r="L229" s="194"/>
    </row>
    <row r="230" spans="3:12" x14ac:dyDescent="0.2">
      <c r="C230" s="244">
        <v>1</v>
      </c>
      <c r="D230" s="245"/>
      <c r="E230" s="244">
        <v>1</v>
      </c>
      <c r="F230" s="244">
        <v>34</v>
      </c>
      <c r="G230" s="244">
        <f t="shared" si="15"/>
        <v>34</v>
      </c>
      <c r="H230" s="244">
        <f t="shared" si="16"/>
        <v>3760.9090909090942</v>
      </c>
      <c r="I230" s="244">
        <f t="shared" si="17"/>
        <v>10655.909090909101</v>
      </c>
      <c r="J230" s="244">
        <f t="shared" si="18"/>
        <v>127870.9090909092</v>
      </c>
      <c r="K230" s="244"/>
      <c r="L230" s="194"/>
    </row>
    <row r="231" spans="3:12" x14ac:dyDescent="0.2">
      <c r="C231" s="244">
        <v>1</v>
      </c>
      <c r="D231" s="245"/>
      <c r="E231" s="244">
        <v>1</v>
      </c>
      <c r="F231" s="244">
        <v>30</v>
      </c>
      <c r="G231" s="244">
        <f t="shared" si="15"/>
        <v>34</v>
      </c>
      <c r="H231" s="244">
        <f t="shared" si="16"/>
        <v>4011.6363636363672</v>
      </c>
      <c r="I231" s="244">
        <f t="shared" si="17"/>
        <v>10029.090909090917</v>
      </c>
      <c r="J231" s="244">
        <f t="shared" si="18"/>
        <v>120349.090909091</v>
      </c>
      <c r="K231" s="244"/>
      <c r="L231" s="194"/>
    </row>
    <row r="232" spans="3:12" x14ac:dyDescent="0.2">
      <c r="C232" s="244">
        <v>1</v>
      </c>
      <c r="D232" s="245"/>
      <c r="E232" s="244">
        <v>2</v>
      </c>
      <c r="F232" s="244">
        <v>54</v>
      </c>
      <c r="G232" s="244">
        <f t="shared" si="15"/>
        <v>40</v>
      </c>
      <c r="H232" s="244">
        <f t="shared" si="16"/>
        <v>3273.3838383838415</v>
      </c>
      <c r="I232" s="244">
        <f t="shared" si="17"/>
        <v>14730.227272727287</v>
      </c>
      <c r="J232" s="244">
        <f t="shared" si="18"/>
        <v>176762.72727272744</v>
      </c>
      <c r="K232" s="244"/>
      <c r="L232" s="194"/>
    </row>
    <row r="233" spans="3:12" x14ac:dyDescent="0.2">
      <c r="C233" s="244">
        <v>1</v>
      </c>
      <c r="D233" s="245"/>
      <c r="E233" s="244">
        <v>3</v>
      </c>
      <c r="F233" s="244">
        <v>62</v>
      </c>
      <c r="G233" s="244">
        <f t="shared" si="15"/>
        <v>44</v>
      </c>
      <c r="H233" s="244">
        <f t="shared" si="16"/>
        <v>3214.9706744868063</v>
      </c>
      <c r="I233" s="244">
        <f t="shared" si="17"/>
        <v>16610.681818181834</v>
      </c>
      <c r="J233" s="244">
        <f t="shared" si="18"/>
        <v>199328.181818182</v>
      </c>
      <c r="K233" s="244"/>
      <c r="L233" s="194"/>
    </row>
    <row r="234" spans="3:12" x14ac:dyDescent="0.2">
      <c r="C234" s="244">
        <v>1</v>
      </c>
      <c r="D234" s="245"/>
      <c r="E234" s="244">
        <v>1</v>
      </c>
      <c r="F234" s="244">
        <v>30</v>
      </c>
      <c r="G234" s="244">
        <f t="shared" si="15"/>
        <v>34</v>
      </c>
      <c r="H234" s="244">
        <f t="shared" si="16"/>
        <v>4011.6363636363672</v>
      </c>
      <c r="I234" s="244">
        <f t="shared" si="17"/>
        <v>10029.090909090917</v>
      </c>
      <c r="J234" s="244">
        <f t="shared" si="18"/>
        <v>120349.090909091</v>
      </c>
      <c r="K234" s="244"/>
      <c r="L234" s="194"/>
    </row>
    <row r="235" spans="3:12" x14ac:dyDescent="0.2">
      <c r="C235" s="244">
        <v>1</v>
      </c>
      <c r="D235" s="245"/>
      <c r="E235" s="244">
        <v>2</v>
      </c>
      <c r="F235" s="244">
        <v>34</v>
      </c>
      <c r="G235" s="244">
        <f t="shared" si="15"/>
        <v>40</v>
      </c>
      <c r="H235" s="244">
        <f t="shared" si="16"/>
        <v>4092.754010695191</v>
      </c>
      <c r="I235" s="244">
        <f t="shared" si="17"/>
        <v>11596.136363636375</v>
      </c>
      <c r="J235" s="244">
        <f t="shared" si="18"/>
        <v>139153.6363636365</v>
      </c>
      <c r="K235" s="244"/>
      <c r="L235" s="194"/>
    </row>
    <row r="236" spans="3:12" x14ac:dyDescent="0.2">
      <c r="C236" s="244">
        <v>1</v>
      </c>
      <c r="D236" s="245"/>
      <c r="E236" s="244">
        <v>3</v>
      </c>
      <c r="F236" s="244">
        <v>62</v>
      </c>
      <c r="G236" s="244">
        <f t="shared" si="15"/>
        <v>44</v>
      </c>
      <c r="H236" s="244">
        <f t="shared" si="16"/>
        <v>3214.9706744868063</v>
      </c>
      <c r="I236" s="244">
        <f t="shared" si="17"/>
        <v>16610.681818181834</v>
      </c>
      <c r="J236" s="244">
        <f t="shared" si="18"/>
        <v>199328.181818182</v>
      </c>
      <c r="K236" s="244"/>
      <c r="L236" s="194"/>
    </row>
    <row r="237" spans="3:12" x14ac:dyDescent="0.2">
      <c r="C237" s="244">
        <v>1</v>
      </c>
      <c r="D237" s="245"/>
      <c r="E237" s="244">
        <v>3</v>
      </c>
      <c r="F237" s="244">
        <v>62</v>
      </c>
      <c r="G237" s="244">
        <f t="shared" si="15"/>
        <v>44</v>
      </c>
      <c r="H237" s="244">
        <f t="shared" si="16"/>
        <v>3214.9706744868063</v>
      </c>
      <c r="I237" s="244">
        <f t="shared" si="17"/>
        <v>16610.681818181834</v>
      </c>
      <c r="J237" s="244">
        <f t="shared" si="18"/>
        <v>199328.181818182</v>
      </c>
      <c r="K237" s="244"/>
      <c r="L237" s="194"/>
    </row>
    <row r="238" spans="3:12" x14ac:dyDescent="0.2">
      <c r="C238" s="244">
        <v>1</v>
      </c>
      <c r="D238" s="245"/>
      <c r="E238" s="244">
        <v>2</v>
      </c>
      <c r="F238" s="244">
        <v>34</v>
      </c>
      <c r="G238" s="244">
        <f t="shared" si="15"/>
        <v>40</v>
      </c>
      <c r="H238" s="244">
        <f t="shared" si="16"/>
        <v>4092.754010695191</v>
      </c>
      <c r="I238" s="244">
        <f t="shared" si="17"/>
        <v>11596.136363636375</v>
      </c>
      <c r="J238" s="244">
        <f t="shared" si="18"/>
        <v>139153.6363636365</v>
      </c>
      <c r="K238" s="244"/>
      <c r="L238" s="194"/>
    </row>
    <row r="239" spans="3:12" x14ac:dyDescent="0.2">
      <c r="C239" s="244">
        <v>1</v>
      </c>
      <c r="D239" s="245"/>
      <c r="E239" s="244">
        <v>2</v>
      </c>
      <c r="F239" s="244">
        <v>34</v>
      </c>
      <c r="G239" s="244">
        <f t="shared" si="15"/>
        <v>40</v>
      </c>
      <c r="H239" s="244">
        <f t="shared" si="16"/>
        <v>4092.754010695191</v>
      </c>
      <c r="I239" s="244">
        <f t="shared" si="17"/>
        <v>11596.136363636375</v>
      </c>
      <c r="J239" s="244">
        <f t="shared" si="18"/>
        <v>139153.6363636365</v>
      </c>
      <c r="K239" s="244"/>
      <c r="L239" s="194"/>
    </row>
    <row r="240" spans="3:12" x14ac:dyDescent="0.2">
      <c r="C240" s="244">
        <v>1</v>
      </c>
      <c r="D240" s="245"/>
      <c r="E240" s="244">
        <v>3</v>
      </c>
      <c r="F240" s="244">
        <v>62</v>
      </c>
      <c r="G240" s="244">
        <f t="shared" si="15"/>
        <v>44</v>
      </c>
      <c r="H240" s="244">
        <f t="shared" si="16"/>
        <v>3214.9706744868063</v>
      </c>
      <c r="I240" s="244">
        <f t="shared" si="17"/>
        <v>16610.681818181834</v>
      </c>
      <c r="J240" s="244">
        <f t="shared" si="18"/>
        <v>199328.181818182</v>
      </c>
      <c r="K240" s="244"/>
      <c r="L240" s="194"/>
    </row>
    <row r="241" spans="3:12" x14ac:dyDescent="0.2">
      <c r="C241" s="244">
        <v>1</v>
      </c>
      <c r="D241" s="245"/>
      <c r="E241" s="244">
        <v>3</v>
      </c>
      <c r="F241" s="244">
        <v>62</v>
      </c>
      <c r="G241" s="244">
        <f t="shared" si="15"/>
        <v>44</v>
      </c>
      <c r="H241" s="244">
        <f t="shared" si="16"/>
        <v>3214.9706744868063</v>
      </c>
      <c r="I241" s="244">
        <f t="shared" si="17"/>
        <v>16610.681818181834</v>
      </c>
      <c r="J241" s="244">
        <f t="shared" si="18"/>
        <v>199328.181818182</v>
      </c>
      <c r="K241" s="244"/>
      <c r="L241" s="194"/>
    </row>
    <row r="242" spans="3:12" x14ac:dyDescent="0.2">
      <c r="C242" s="244">
        <v>1</v>
      </c>
      <c r="D242" s="245"/>
      <c r="E242" s="244">
        <v>2</v>
      </c>
      <c r="F242" s="244">
        <v>34</v>
      </c>
      <c r="G242" s="244">
        <f t="shared" si="15"/>
        <v>40</v>
      </c>
      <c r="H242" s="244">
        <f t="shared" si="16"/>
        <v>4092.754010695191</v>
      </c>
      <c r="I242" s="244">
        <f t="shared" si="17"/>
        <v>11596.136363636375</v>
      </c>
      <c r="J242" s="244">
        <f t="shared" si="18"/>
        <v>139153.6363636365</v>
      </c>
      <c r="K242" s="244"/>
      <c r="L242" s="194"/>
    </row>
    <row r="243" spans="3:12" x14ac:dyDescent="0.2">
      <c r="C243" s="244">
        <v>1</v>
      </c>
      <c r="D243" s="245"/>
      <c r="E243" s="244">
        <v>2</v>
      </c>
      <c r="F243" s="244">
        <v>34</v>
      </c>
      <c r="G243" s="244">
        <f t="shared" si="15"/>
        <v>40</v>
      </c>
      <c r="H243" s="244">
        <f t="shared" si="16"/>
        <v>4092.754010695191</v>
      </c>
      <c r="I243" s="244">
        <f t="shared" si="17"/>
        <v>11596.136363636375</v>
      </c>
      <c r="J243" s="244">
        <f t="shared" si="18"/>
        <v>139153.6363636365</v>
      </c>
      <c r="K243" s="244"/>
      <c r="L243" s="194"/>
    </row>
    <row r="244" spans="3:12" x14ac:dyDescent="0.2">
      <c r="C244" s="244">
        <v>1</v>
      </c>
      <c r="D244" s="245"/>
      <c r="E244" s="244">
        <v>3</v>
      </c>
      <c r="F244" s="244">
        <v>62</v>
      </c>
      <c r="G244" s="244">
        <f t="shared" si="15"/>
        <v>44</v>
      </c>
      <c r="H244" s="244">
        <f t="shared" si="16"/>
        <v>3214.9706744868063</v>
      </c>
      <c r="I244" s="244">
        <f t="shared" si="17"/>
        <v>16610.681818181834</v>
      </c>
      <c r="J244" s="244">
        <f t="shared" si="18"/>
        <v>199328.181818182</v>
      </c>
      <c r="K244" s="244"/>
      <c r="L244" s="194"/>
    </row>
    <row r="245" spans="3:12" x14ac:dyDescent="0.2">
      <c r="C245" s="244">
        <v>1</v>
      </c>
      <c r="D245" s="245"/>
      <c r="E245" s="244">
        <v>3</v>
      </c>
      <c r="F245" s="244">
        <v>62</v>
      </c>
      <c r="G245" s="244">
        <f t="shared" si="15"/>
        <v>44</v>
      </c>
      <c r="H245" s="244">
        <f t="shared" si="16"/>
        <v>3214.9706744868063</v>
      </c>
      <c r="I245" s="244">
        <f t="shared" si="17"/>
        <v>16610.681818181834</v>
      </c>
      <c r="J245" s="244">
        <f t="shared" si="18"/>
        <v>199328.181818182</v>
      </c>
      <c r="K245" s="244"/>
      <c r="L245" s="194"/>
    </row>
    <row r="246" spans="3:12" x14ac:dyDescent="0.2">
      <c r="C246" s="244">
        <v>1</v>
      </c>
      <c r="D246" s="245"/>
      <c r="E246" s="244">
        <v>2</v>
      </c>
      <c r="F246" s="244">
        <v>34</v>
      </c>
      <c r="G246" s="244">
        <f t="shared" si="15"/>
        <v>40</v>
      </c>
      <c r="H246" s="244">
        <f t="shared" si="16"/>
        <v>4092.754010695191</v>
      </c>
      <c r="I246" s="244">
        <f t="shared" si="17"/>
        <v>11596.136363636375</v>
      </c>
      <c r="J246" s="244">
        <f t="shared" si="18"/>
        <v>139153.6363636365</v>
      </c>
      <c r="K246" s="244"/>
      <c r="L246" s="194"/>
    </row>
    <row r="247" spans="3:12" x14ac:dyDescent="0.2">
      <c r="C247" s="244">
        <v>1</v>
      </c>
      <c r="D247" s="245"/>
      <c r="E247" s="244">
        <v>2</v>
      </c>
      <c r="F247" s="244">
        <v>34</v>
      </c>
      <c r="G247" s="244">
        <f t="shared" si="15"/>
        <v>40</v>
      </c>
      <c r="H247" s="244">
        <f t="shared" si="16"/>
        <v>4092.754010695191</v>
      </c>
      <c r="I247" s="244">
        <f t="shared" si="17"/>
        <v>11596.136363636375</v>
      </c>
      <c r="J247" s="244">
        <f t="shared" si="18"/>
        <v>139153.6363636365</v>
      </c>
      <c r="K247" s="244"/>
      <c r="L247" s="194"/>
    </row>
    <row r="248" spans="3:12" x14ac:dyDescent="0.2">
      <c r="C248" s="244">
        <v>1</v>
      </c>
      <c r="D248" s="245"/>
      <c r="E248" s="244">
        <v>3</v>
      </c>
      <c r="F248" s="244">
        <v>62</v>
      </c>
      <c r="G248" s="244">
        <f t="shared" si="15"/>
        <v>44</v>
      </c>
      <c r="H248" s="244">
        <f t="shared" si="16"/>
        <v>3214.9706744868063</v>
      </c>
      <c r="I248" s="244">
        <f t="shared" si="17"/>
        <v>16610.681818181834</v>
      </c>
      <c r="J248" s="244">
        <f t="shared" si="18"/>
        <v>199328.181818182</v>
      </c>
      <c r="K248" s="244"/>
      <c r="L248" s="194"/>
    </row>
    <row r="249" spans="3:12" x14ac:dyDescent="0.2">
      <c r="C249" s="244">
        <v>1</v>
      </c>
      <c r="D249" s="245"/>
      <c r="E249" s="244">
        <v>3</v>
      </c>
      <c r="F249" s="244">
        <v>62</v>
      </c>
      <c r="G249" s="244">
        <f t="shared" si="15"/>
        <v>44</v>
      </c>
      <c r="H249" s="244">
        <f t="shared" si="16"/>
        <v>3214.9706744868063</v>
      </c>
      <c r="I249" s="244">
        <f t="shared" si="17"/>
        <v>16610.681818181834</v>
      </c>
      <c r="J249" s="244">
        <f t="shared" si="18"/>
        <v>199328.181818182</v>
      </c>
      <c r="K249" s="244"/>
      <c r="L249" s="194"/>
    </row>
    <row r="250" spans="3:12" x14ac:dyDescent="0.2">
      <c r="C250" s="244">
        <v>1</v>
      </c>
      <c r="D250" s="245"/>
      <c r="E250" s="244">
        <v>2</v>
      </c>
      <c r="F250" s="244">
        <v>34</v>
      </c>
      <c r="G250" s="244">
        <f t="shared" si="15"/>
        <v>40</v>
      </c>
      <c r="H250" s="244">
        <f t="shared" si="16"/>
        <v>4092.754010695191</v>
      </c>
      <c r="I250" s="244">
        <f t="shared" si="17"/>
        <v>11596.136363636375</v>
      </c>
      <c r="J250" s="244">
        <f t="shared" si="18"/>
        <v>139153.6363636365</v>
      </c>
      <c r="K250" s="244"/>
      <c r="L250" s="194"/>
    </row>
    <row r="251" spans="3:12" x14ac:dyDescent="0.2">
      <c r="C251" s="244">
        <v>1</v>
      </c>
      <c r="D251" s="245"/>
      <c r="E251" s="244">
        <v>2</v>
      </c>
      <c r="F251" s="244">
        <v>34</v>
      </c>
      <c r="G251" s="244">
        <f t="shared" si="15"/>
        <v>40</v>
      </c>
      <c r="H251" s="244">
        <f t="shared" si="16"/>
        <v>4092.754010695191</v>
      </c>
      <c r="I251" s="244">
        <f t="shared" si="17"/>
        <v>11596.136363636375</v>
      </c>
      <c r="J251" s="244">
        <f t="shared" si="18"/>
        <v>139153.6363636365</v>
      </c>
      <c r="K251" s="244"/>
      <c r="L251" s="194"/>
    </row>
    <row r="252" spans="3:12" x14ac:dyDescent="0.2">
      <c r="C252" s="244">
        <v>1</v>
      </c>
      <c r="D252" s="245"/>
      <c r="E252" s="244">
        <v>3</v>
      </c>
      <c r="F252" s="244">
        <v>62</v>
      </c>
      <c r="G252" s="244">
        <f t="shared" si="15"/>
        <v>44</v>
      </c>
      <c r="H252" s="244">
        <f t="shared" si="16"/>
        <v>3214.9706744868063</v>
      </c>
      <c r="I252" s="244">
        <f t="shared" si="17"/>
        <v>16610.681818181834</v>
      </c>
      <c r="J252" s="244">
        <f t="shared" si="18"/>
        <v>199328.181818182</v>
      </c>
      <c r="K252" s="244"/>
      <c r="L252" s="194"/>
    </row>
    <row r="253" spans="3:12" x14ac:dyDescent="0.2">
      <c r="C253" s="244">
        <v>1</v>
      </c>
      <c r="D253" s="245"/>
      <c r="E253" s="244">
        <v>3</v>
      </c>
      <c r="F253" s="244">
        <v>62</v>
      </c>
      <c r="G253" s="244">
        <f t="shared" si="15"/>
        <v>44</v>
      </c>
      <c r="H253" s="244">
        <f t="shared" si="16"/>
        <v>3214.9706744868063</v>
      </c>
      <c r="I253" s="244">
        <f t="shared" si="17"/>
        <v>16610.681818181834</v>
      </c>
      <c r="J253" s="244">
        <f t="shared" si="18"/>
        <v>199328.181818182</v>
      </c>
      <c r="K253" s="244"/>
      <c r="L253" s="194"/>
    </row>
    <row r="254" spans="3:12" x14ac:dyDescent="0.2">
      <c r="C254" s="244">
        <v>1</v>
      </c>
      <c r="D254" s="245"/>
      <c r="E254" s="244">
        <v>2</v>
      </c>
      <c r="F254" s="244">
        <v>34</v>
      </c>
      <c r="G254" s="244">
        <f t="shared" si="15"/>
        <v>40</v>
      </c>
      <c r="H254" s="244">
        <f t="shared" si="16"/>
        <v>4092.754010695191</v>
      </c>
      <c r="I254" s="244">
        <f t="shared" si="17"/>
        <v>11596.136363636375</v>
      </c>
      <c r="J254" s="244">
        <f t="shared" si="18"/>
        <v>139153.6363636365</v>
      </c>
      <c r="K254" s="244"/>
      <c r="L254" s="194"/>
    </row>
    <row r="255" spans="3:12" x14ac:dyDescent="0.2">
      <c r="C255" s="244">
        <v>1</v>
      </c>
      <c r="D255" s="245"/>
      <c r="E255" s="244">
        <v>2</v>
      </c>
      <c r="F255" s="244">
        <v>34</v>
      </c>
      <c r="G255" s="244">
        <f t="shared" si="15"/>
        <v>40</v>
      </c>
      <c r="H255" s="244">
        <f t="shared" si="16"/>
        <v>4092.754010695191</v>
      </c>
      <c r="I255" s="244">
        <f t="shared" si="17"/>
        <v>11596.136363636375</v>
      </c>
      <c r="J255" s="244">
        <f t="shared" si="18"/>
        <v>139153.6363636365</v>
      </c>
      <c r="K255" s="244"/>
      <c r="L255" s="194"/>
    </row>
    <row r="256" spans="3:12" x14ac:dyDescent="0.2">
      <c r="C256" s="244">
        <v>1</v>
      </c>
      <c r="D256" s="245"/>
      <c r="E256" s="244">
        <v>3</v>
      </c>
      <c r="F256" s="244">
        <v>62</v>
      </c>
      <c r="G256" s="244">
        <f t="shared" si="15"/>
        <v>44</v>
      </c>
      <c r="H256" s="244">
        <f t="shared" si="16"/>
        <v>3214.9706744868063</v>
      </c>
      <c r="I256" s="244">
        <f t="shared" si="17"/>
        <v>16610.681818181834</v>
      </c>
      <c r="J256" s="244">
        <f t="shared" si="18"/>
        <v>199328.181818182</v>
      </c>
      <c r="K256" s="244"/>
      <c r="L256" s="194"/>
    </row>
    <row r="257" spans="3:12" x14ac:dyDescent="0.2">
      <c r="C257" s="244">
        <v>1</v>
      </c>
      <c r="D257" s="245"/>
      <c r="E257" s="244">
        <v>3</v>
      </c>
      <c r="F257" s="244">
        <v>62</v>
      </c>
      <c r="G257" s="244">
        <f t="shared" si="15"/>
        <v>44</v>
      </c>
      <c r="H257" s="244">
        <f t="shared" si="16"/>
        <v>3214.9706744868063</v>
      </c>
      <c r="I257" s="244">
        <f t="shared" si="17"/>
        <v>16610.681818181834</v>
      </c>
      <c r="J257" s="244">
        <f t="shared" si="18"/>
        <v>199328.181818182</v>
      </c>
      <c r="K257" s="244"/>
      <c r="L257" s="194"/>
    </row>
    <row r="258" spans="3:12" x14ac:dyDescent="0.2">
      <c r="C258" s="244">
        <v>1</v>
      </c>
      <c r="D258" s="245"/>
      <c r="E258" s="244">
        <v>2</v>
      </c>
      <c r="F258" s="244">
        <v>34</v>
      </c>
      <c r="G258" s="244">
        <f t="shared" si="15"/>
        <v>40</v>
      </c>
      <c r="H258" s="244">
        <f t="shared" si="16"/>
        <v>4092.754010695191</v>
      </c>
      <c r="I258" s="244">
        <f t="shared" si="17"/>
        <v>11596.136363636375</v>
      </c>
      <c r="J258" s="244">
        <f t="shared" si="18"/>
        <v>139153.6363636365</v>
      </c>
      <c r="K258" s="244"/>
      <c r="L258" s="194"/>
    </row>
    <row r="259" spans="3:12" x14ac:dyDescent="0.2">
      <c r="C259" s="244">
        <v>1</v>
      </c>
      <c r="D259" s="245"/>
      <c r="E259" s="244">
        <v>2</v>
      </c>
      <c r="F259" s="244">
        <v>34</v>
      </c>
      <c r="G259" s="244">
        <f t="shared" si="15"/>
        <v>40</v>
      </c>
      <c r="H259" s="244">
        <f t="shared" si="16"/>
        <v>4092.754010695191</v>
      </c>
      <c r="I259" s="244">
        <f t="shared" si="17"/>
        <v>11596.136363636375</v>
      </c>
      <c r="J259" s="244">
        <f t="shared" si="18"/>
        <v>139153.6363636365</v>
      </c>
      <c r="K259" s="244"/>
      <c r="L259" s="194"/>
    </row>
    <row r="260" spans="3:12" x14ac:dyDescent="0.2">
      <c r="C260" s="244">
        <v>1</v>
      </c>
      <c r="D260" s="245"/>
      <c r="E260" s="244">
        <v>3</v>
      </c>
      <c r="F260" s="244">
        <v>60</v>
      </c>
      <c r="G260" s="244">
        <f t="shared" si="15"/>
        <v>44</v>
      </c>
      <c r="H260" s="244">
        <f t="shared" si="16"/>
        <v>3259.4545454545487</v>
      </c>
      <c r="I260" s="244">
        <f t="shared" si="17"/>
        <v>16297.272727272742</v>
      </c>
      <c r="J260" s="244">
        <f t="shared" si="18"/>
        <v>195567.27272727291</v>
      </c>
      <c r="K260" s="244"/>
      <c r="L260" s="194"/>
    </row>
    <row r="261" spans="3:12" x14ac:dyDescent="0.2">
      <c r="C261" s="244">
        <v>1</v>
      </c>
      <c r="D261" s="245"/>
      <c r="E261" s="244">
        <v>3</v>
      </c>
      <c r="F261" s="244">
        <v>60</v>
      </c>
      <c r="G261" s="244">
        <f t="shared" si="15"/>
        <v>44</v>
      </c>
      <c r="H261" s="244">
        <f t="shared" si="16"/>
        <v>3259.4545454545487</v>
      </c>
      <c r="I261" s="244">
        <f t="shared" si="17"/>
        <v>16297.272727272742</v>
      </c>
      <c r="J261" s="244">
        <f t="shared" si="18"/>
        <v>195567.27272727291</v>
      </c>
      <c r="K261" s="244"/>
      <c r="L261" s="194"/>
    </row>
    <row r="262" spans="3:12" x14ac:dyDescent="0.2">
      <c r="C262" s="244">
        <v>1</v>
      </c>
      <c r="D262" s="245"/>
      <c r="E262" s="244">
        <v>2</v>
      </c>
      <c r="F262" s="244">
        <v>34</v>
      </c>
      <c r="G262" s="244">
        <f t="shared" si="15"/>
        <v>40</v>
      </c>
      <c r="H262" s="244">
        <f t="shared" si="16"/>
        <v>4092.754010695191</v>
      </c>
      <c r="I262" s="244">
        <f t="shared" si="17"/>
        <v>11596.136363636375</v>
      </c>
      <c r="J262" s="244">
        <f t="shared" si="18"/>
        <v>139153.6363636365</v>
      </c>
      <c r="K262" s="244"/>
      <c r="L262" s="194"/>
    </row>
    <row r="263" spans="3:12" x14ac:dyDescent="0.2">
      <c r="C263" s="244">
        <v>1</v>
      </c>
      <c r="D263" s="245"/>
      <c r="E263" s="244">
        <v>2</v>
      </c>
      <c r="F263" s="244">
        <v>34</v>
      </c>
      <c r="G263" s="244">
        <f t="shared" si="15"/>
        <v>40</v>
      </c>
      <c r="H263" s="244">
        <f t="shared" si="16"/>
        <v>4092.754010695191</v>
      </c>
      <c r="I263" s="244">
        <f t="shared" si="17"/>
        <v>11596.136363636375</v>
      </c>
      <c r="J263" s="244">
        <f t="shared" si="18"/>
        <v>139153.6363636365</v>
      </c>
      <c r="K263" s="244"/>
      <c r="L263" s="194"/>
    </row>
    <row r="264" spans="3:12" x14ac:dyDescent="0.2">
      <c r="C264" s="244">
        <v>1</v>
      </c>
      <c r="D264" s="245"/>
      <c r="E264" s="244">
        <v>3</v>
      </c>
      <c r="F264" s="244">
        <v>60</v>
      </c>
      <c r="G264" s="244">
        <f t="shared" si="15"/>
        <v>44</v>
      </c>
      <c r="H264" s="244">
        <f t="shared" si="16"/>
        <v>3259.4545454545487</v>
      </c>
      <c r="I264" s="244">
        <f t="shared" si="17"/>
        <v>16297.272727272742</v>
      </c>
      <c r="J264" s="244">
        <f t="shared" si="18"/>
        <v>195567.27272727291</v>
      </c>
      <c r="K264" s="244"/>
      <c r="L264" s="194"/>
    </row>
    <row r="265" spans="3:12" x14ac:dyDescent="0.2">
      <c r="C265" s="244">
        <v>1</v>
      </c>
      <c r="D265" s="245"/>
      <c r="E265" s="244">
        <v>3</v>
      </c>
      <c r="F265" s="244">
        <v>60</v>
      </c>
      <c r="G265" s="244">
        <f t="shared" si="15"/>
        <v>44</v>
      </c>
      <c r="H265" s="244">
        <f t="shared" si="16"/>
        <v>3259.4545454545487</v>
      </c>
      <c r="I265" s="244">
        <f t="shared" si="17"/>
        <v>16297.272727272742</v>
      </c>
      <c r="J265" s="244">
        <f t="shared" si="18"/>
        <v>195567.27272727291</v>
      </c>
      <c r="K265" s="244"/>
      <c r="L265" s="194"/>
    </row>
    <row r="266" spans="3:12" x14ac:dyDescent="0.2">
      <c r="C266" s="244">
        <v>1</v>
      </c>
      <c r="D266" s="245"/>
      <c r="E266" s="244">
        <v>2</v>
      </c>
      <c r="F266" s="244">
        <v>34</v>
      </c>
      <c r="G266" s="244">
        <f t="shared" si="15"/>
        <v>40</v>
      </c>
      <c r="H266" s="244">
        <f t="shared" si="16"/>
        <v>4092.754010695191</v>
      </c>
      <c r="I266" s="244">
        <f t="shared" si="17"/>
        <v>11596.136363636375</v>
      </c>
      <c r="J266" s="244">
        <f t="shared" si="18"/>
        <v>139153.6363636365</v>
      </c>
      <c r="K266" s="244"/>
      <c r="L266" s="194"/>
    </row>
    <row r="267" spans="3:12" x14ac:dyDescent="0.2">
      <c r="C267" s="244">
        <v>1</v>
      </c>
      <c r="D267" s="245"/>
      <c r="E267" s="244">
        <v>2</v>
      </c>
      <c r="F267" s="244">
        <v>63</v>
      </c>
      <c r="G267" s="244">
        <f t="shared" si="15"/>
        <v>40</v>
      </c>
      <c r="H267" s="244">
        <f t="shared" si="16"/>
        <v>3074.3939393939422</v>
      </c>
      <c r="I267" s="244">
        <f t="shared" si="17"/>
        <v>16140.568181818197</v>
      </c>
      <c r="J267" s="244">
        <f t="shared" si="18"/>
        <v>193686.81818181835</v>
      </c>
      <c r="K267" s="244"/>
      <c r="L267" s="194"/>
    </row>
    <row r="268" spans="3:12" x14ac:dyDescent="0.2">
      <c r="C268" s="244">
        <v>1</v>
      </c>
      <c r="D268" s="245"/>
      <c r="E268" s="244">
        <v>2</v>
      </c>
      <c r="F268" s="244">
        <v>34</v>
      </c>
      <c r="G268" s="244">
        <f t="shared" si="15"/>
        <v>40</v>
      </c>
      <c r="H268" s="244">
        <f t="shared" si="16"/>
        <v>4092.754010695191</v>
      </c>
      <c r="I268" s="244">
        <f t="shared" si="17"/>
        <v>11596.136363636375</v>
      </c>
      <c r="J268" s="244">
        <f t="shared" si="18"/>
        <v>139153.6363636365</v>
      </c>
      <c r="K268" s="244"/>
      <c r="L268" s="194"/>
    </row>
    <row r="269" spans="3:12" x14ac:dyDescent="0.2">
      <c r="C269" s="244">
        <v>1</v>
      </c>
      <c r="D269" s="245"/>
      <c r="E269" s="244">
        <v>2</v>
      </c>
      <c r="F269" s="244">
        <v>34</v>
      </c>
      <c r="G269" s="244">
        <f t="shared" si="15"/>
        <v>40</v>
      </c>
      <c r="H269" s="244">
        <f t="shared" si="16"/>
        <v>4092.754010695191</v>
      </c>
      <c r="I269" s="244">
        <f t="shared" si="17"/>
        <v>11596.136363636375</v>
      </c>
      <c r="J269" s="244">
        <f t="shared" si="18"/>
        <v>139153.6363636365</v>
      </c>
      <c r="K269" s="244"/>
      <c r="L269" s="194"/>
    </row>
    <row r="270" spans="3:12" x14ac:dyDescent="0.2">
      <c r="C270" s="244">
        <v>1</v>
      </c>
      <c r="D270" s="245"/>
      <c r="E270" s="244">
        <v>1</v>
      </c>
      <c r="F270" s="244">
        <v>34</v>
      </c>
      <c r="G270" s="244">
        <f t="shared" si="15"/>
        <v>34</v>
      </c>
      <c r="H270" s="244">
        <f t="shared" si="16"/>
        <v>3760.9090909090942</v>
      </c>
      <c r="I270" s="244">
        <f t="shared" si="17"/>
        <v>10655.909090909101</v>
      </c>
      <c r="J270" s="244">
        <f t="shared" si="18"/>
        <v>127870.9090909092</v>
      </c>
      <c r="K270" s="244"/>
      <c r="L270" s="194"/>
    </row>
    <row r="271" spans="3:12" x14ac:dyDescent="0.2">
      <c r="C271" s="244">
        <v>1</v>
      </c>
      <c r="D271" s="245"/>
      <c r="E271" s="244">
        <v>2</v>
      </c>
      <c r="F271" s="244">
        <v>54</v>
      </c>
      <c r="G271" s="244">
        <f t="shared" si="15"/>
        <v>40</v>
      </c>
      <c r="H271" s="244">
        <f t="shared" si="16"/>
        <v>3273.3838383838415</v>
      </c>
      <c r="I271" s="244">
        <f t="shared" si="17"/>
        <v>14730.227272727287</v>
      </c>
      <c r="J271" s="244">
        <f t="shared" si="18"/>
        <v>176762.72727272744</v>
      </c>
      <c r="K271" s="244"/>
      <c r="L271" s="194"/>
    </row>
    <row r="272" spans="3:12" x14ac:dyDescent="0.2">
      <c r="C272" s="244">
        <v>1</v>
      </c>
      <c r="D272" s="245"/>
      <c r="E272" s="244">
        <v>4</v>
      </c>
      <c r="F272" s="244">
        <v>94</v>
      </c>
      <c r="G272" s="244">
        <f t="shared" si="15"/>
        <v>49</v>
      </c>
      <c r="H272" s="244">
        <f t="shared" si="16"/>
        <v>2860.6914893617045</v>
      </c>
      <c r="I272" s="244">
        <f t="shared" si="17"/>
        <v>22408.750000000018</v>
      </c>
      <c r="J272" s="244">
        <f t="shared" si="18"/>
        <v>268905.00000000023</v>
      </c>
      <c r="K272" s="244"/>
      <c r="L272" s="194"/>
    </row>
    <row r="273" spans="3:12" x14ac:dyDescent="0.2">
      <c r="C273" s="244">
        <v>1</v>
      </c>
      <c r="D273" s="245"/>
      <c r="E273" s="244">
        <v>2</v>
      </c>
      <c r="F273" s="244">
        <v>34</v>
      </c>
      <c r="G273" s="244">
        <f t="shared" si="15"/>
        <v>40</v>
      </c>
      <c r="H273" s="244">
        <f t="shared" si="16"/>
        <v>4092.754010695191</v>
      </c>
      <c r="I273" s="244">
        <f t="shared" si="17"/>
        <v>11596.136363636375</v>
      </c>
      <c r="J273" s="244">
        <f t="shared" si="18"/>
        <v>139153.6363636365</v>
      </c>
      <c r="K273" s="244"/>
      <c r="L273" s="194"/>
    </row>
    <row r="274" spans="3:12" x14ac:dyDescent="0.2">
      <c r="C274" s="244">
        <v>1</v>
      </c>
      <c r="D274" s="245"/>
      <c r="E274" s="244">
        <v>2</v>
      </c>
      <c r="F274" s="244">
        <v>34</v>
      </c>
      <c r="G274" s="244">
        <f t="shared" si="15"/>
        <v>40</v>
      </c>
      <c r="H274" s="244">
        <f t="shared" si="16"/>
        <v>4092.754010695191</v>
      </c>
      <c r="I274" s="244">
        <f t="shared" si="17"/>
        <v>11596.136363636375</v>
      </c>
      <c r="J274" s="244">
        <f t="shared" si="18"/>
        <v>139153.6363636365</v>
      </c>
      <c r="K274" s="244"/>
      <c r="L274" s="194"/>
    </row>
    <row r="275" spans="3:12" x14ac:dyDescent="0.2">
      <c r="C275" s="244">
        <v>1</v>
      </c>
      <c r="D275" s="245"/>
      <c r="E275" s="244">
        <v>2</v>
      </c>
      <c r="F275" s="244">
        <v>54</v>
      </c>
      <c r="G275" s="244">
        <f t="shared" si="15"/>
        <v>40</v>
      </c>
      <c r="H275" s="244">
        <f t="shared" si="16"/>
        <v>3273.3838383838415</v>
      </c>
      <c r="I275" s="244">
        <f t="shared" si="17"/>
        <v>14730.227272727287</v>
      </c>
      <c r="J275" s="244">
        <f t="shared" si="18"/>
        <v>176762.72727272744</v>
      </c>
      <c r="K275" s="244"/>
      <c r="L275" s="194"/>
    </row>
    <row r="276" spans="3:12" x14ac:dyDescent="0.2">
      <c r="C276" s="244">
        <v>1</v>
      </c>
      <c r="D276" s="245"/>
      <c r="E276" s="244">
        <v>2</v>
      </c>
      <c r="F276" s="244">
        <v>54</v>
      </c>
      <c r="G276" s="244">
        <f t="shared" si="15"/>
        <v>40</v>
      </c>
      <c r="H276" s="244">
        <f t="shared" si="16"/>
        <v>3273.3838383838415</v>
      </c>
      <c r="I276" s="244">
        <f t="shared" si="17"/>
        <v>14730.227272727287</v>
      </c>
      <c r="J276" s="244">
        <f t="shared" si="18"/>
        <v>176762.72727272744</v>
      </c>
      <c r="K276" s="244"/>
      <c r="L276" s="194"/>
    </row>
    <row r="277" spans="3:12" x14ac:dyDescent="0.2">
      <c r="C277" s="244">
        <v>1</v>
      </c>
      <c r="D277" s="245"/>
      <c r="E277" s="244">
        <v>4</v>
      </c>
      <c r="F277" s="244">
        <v>94</v>
      </c>
      <c r="G277" s="244">
        <f t="shared" si="15"/>
        <v>49</v>
      </c>
      <c r="H277" s="244">
        <f t="shared" si="16"/>
        <v>2860.6914893617045</v>
      </c>
      <c r="I277" s="244">
        <f t="shared" si="17"/>
        <v>22408.750000000018</v>
      </c>
      <c r="J277" s="244">
        <f t="shared" si="18"/>
        <v>268905.00000000023</v>
      </c>
      <c r="K277" s="244"/>
      <c r="L277" s="194"/>
    </row>
    <row r="278" spans="3:12" x14ac:dyDescent="0.2">
      <c r="C278" s="244">
        <v>1</v>
      </c>
      <c r="D278" s="245"/>
      <c r="E278" s="244">
        <v>2</v>
      </c>
      <c r="F278" s="244">
        <v>34</v>
      </c>
      <c r="G278" s="244">
        <f t="shared" si="15"/>
        <v>40</v>
      </c>
      <c r="H278" s="244">
        <f t="shared" si="16"/>
        <v>4092.754010695191</v>
      </c>
      <c r="I278" s="244">
        <f t="shared" si="17"/>
        <v>11596.136363636375</v>
      </c>
      <c r="J278" s="244">
        <f t="shared" si="18"/>
        <v>139153.6363636365</v>
      </c>
      <c r="K278" s="244"/>
      <c r="L278" s="194"/>
    </row>
    <row r="279" spans="3:12" x14ac:dyDescent="0.2">
      <c r="C279" s="244">
        <v>1</v>
      </c>
      <c r="D279" s="245"/>
      <c r="E279" s="244">
        <v>2</v>
      </c>
      <c r="F279" s="244">
        <v>34</v>
      </c>
      <c r="G279" s="244">
        <f t="shared" si="15"/>
        <v>40</v>
      </c>
      <c r="H279" s="244">
        <f t="shared" si="16"/>
        <v>4092.754010695191</v>
      </c>
      <c r="I279" s="244">
        <f t="shared" si="17"/>
        <v>11596.136363636375</v>
      </c>
      <c r="J279" s="244">
        <f t="shared" si="18"/>
        <v>139153.6363636365</v>
      </c>
      <c r="K279" s="244"/>
      <c r="L279" s="194"/>
    </row>
    <row r="280" spans="3:12" x14ac:dyDescent="0.2">
      <c r="C280" s="244">
        <v>1</v>
      </c>
      <c r="D280" s="245"/>
      <c r="E280" s="244">
        <v>2</v>
      </c>
      <c r="F280" s="244">
        <v>54</v>
      </c>
      <c r="G280" s="244">
        <f t="shared" si="15"/>
        <v>40</v>
      </c>
      <c r="H280" s="244">
        <f t="shared" si="16"/>
        <v>3273.3838383838415</v>
      </c>
      <c r="I280" s="244">
        <f t="shared" si="17"/>
        <v>14730.227272727287</v>
      </c>
      <c r="J280" s="244">
        <f t="shared" si="18"/>
        <v>176762.72727272744</v>
      </c>
      <c r="K280" s="244"/>
      <c r="L280" s="194"/>
    </row>
    <row r="281" spans="3:12" x14ac:dyDescent="0.2">
      <c r="C281" s="244">
        <v>1</v>
      </c>
      <c r="D281" s="245"/>
      <c r="E281" s="244">
        <v>2</v>
      </c>
      <c r="F281" s="244">
        <v>54</v>
      </c>
      <c r="G281" s="244">
        <f t="shared" si="15"/>
        <v>40</v>
      </c>
      <c r="H281" s="244">
        <f t="shared" si="16"/>
        <v>3273.3838383838415</v>
      </c>
      <c r="I281" s="244">
        <f t="shared" si="17"/>
        <v>14730.227272727287</v>
      </c>
      <c r="J281" s="244">
        <f t="shared" si="18"/>
        <v>176762.72727272744</v>
      </c>
      <c r="K281" s="244"/>
      <c r="L281" s="194"/>
    </row>
    <row r="282" spans="3:12" x14ac:dyDescent="0.2">
      <c r="C282" s="244">
        <v>1</v>
      </c>
      <c r="D282" s="245"/>
      <c r="E282" s="244">
        <v>4</v>
      </c>
      <c r="F282" s="244">
        <v>94</v>
      </c>
      <c r="G282" s="244">
        <f t="shared" ref="G282:G345" si="19">IF(E282=1,34,IF(E282=2,40,IF(E282=3,44,IF(E282=4,49,IF(E282=5,52,IF(E282=6,55,IF(E282=1.5,27,IF(E282=2.5,34))))))))</f>
        <v>49</v>
      </c>
      <c r="H282" s="244">
        <f t="shared" ref="H282:H345" si="20">+$H$3*(F282+G282)/(1.57142857142857)/F282</f>
        <v>2860.6914893617045</v>
      </c>
      <c r="I282" s="244">
        <f t="shared" si="17"/>
        <v>22408.750000000018</v>
      </c>
      <c r="J282" s="244">
        <f t="shared" si="18"/>
        <v>268905.00000000023</v>
      </c>
      <c r="K282" s="244"/>
      <c r="L282" s="194"/>
    </row>
    <row r="283" spans="3:12" x14ac:dyDescent="0.2">
      <c r="C283" s="244">
        <v>1</v>
      </c>
      <c r="D283" s="245"/>
      <c r="E283" s="244">
        <v>2</v>
      </c>
      <c r="F283" s="244">
        <v>34</v>
      </c>
      <c r="G283" s="244">
        <f t="shared" si="19"/>
        <v>40</v>
      </c>
      <c r="H283" s="244">
        <f t="shared" si="20"/>
        <v>4092.754010695191</v>
      </c>
      <c r="I283" s="244">
        <f t="shared" ref="I283:I346" si="21">+F283*H283/12</f>
        <v>11596.136363636375</v>
      </c>
      <c r="J283" s="244">
        <f t="shared" ref="J283:J346" si="22">+I283*12</f>
        <v>139153.6363636365</v>
      </c>
      <c r="K283" s="244"/>
      <c r="L283" s="194"/>
    </row>
    <row r="284" spans="3:12" x14ac:dyDescent="0.2">
      <c r="C284" s="244">
        <v>1</v>
      </c>
      <c r="D284" s="245"/>
      <c r="E284" s="244">
        <v>2</v>
      </c>
      <c r="F284" s="244">
        <v>34</v>
      </c>
      <c r="G284" s="244">
        <f t="shared" si="19"/>
        <v>40</v>
      </c>
      <c r="H284" s="244">
        <f t="shared" si="20"/>
        <v>4092.754010695191</v>
      </c>
      <c r="I284" s="244">
        <f t="shared" si="21"/>
        <v>11596.136363636375</v>
      </c>
      <c r="J284" s="244">
        <f t="shared" si="22"/>
        <v>139153.6363636365</v>
      </c>
      <c r="K284" s="244"/>
      <c r="L284" s="194"/>
    </row>
    <row r="285" spans="3:12" x14ac:dyDescent="0.2">
      <c r="C285" s="244">
        <v>1</v>
      </c>
      <c r="D285" s="245"/>
      <c r="E285" s="244">
        <v>2</v>
      </c>
      <c r="F285" s="244">
        <v>54</v>
      </c>
      <c r="G285" s="244">
        <f t="shared" si="19"/>
        <v>40</v>
      </c>
      <c r="H285" s="244">
        <f t="shared" si="20"/>
        <v>3273.3838383838415</v>
      </c>
      <c r="I285" s="244">
        <f t="shared" si="21"/>
        <v>14730.227272727287</v>
      </c>
      <c r="J285" s="244">
        <f t="shared" si="22"/>
        <v>176762.72727272744</v>
      </c>
      <c r="K285" s="244"/>
      <c r="L285" s="194"/>
    </row>
    <row r="286" spans="3:12" x14ac:dyDescent="0.2">
      <c r="C286" s="244">
        <v>1</v>
      </c>
      <c r="D286" s="245"/>
      <c r="E286" s="244">
        <v>2</v>
      </c>
      <c r="F286" s="244">
        <v>54</v>
      </c>
      <c r="G286" s="244">
        <f t="shared" si="19"/>
        <v>40</v>
      </c>
      <c r="H286" s="244">
        <f t="shared" si="20"/>
        <v>3273.3838383838415</v>
      </c>
      <c r="I286" s="244">
        <f t="shared" si="21"/>
        <v>14730.227272727287</v>
      </c>
      <c r="J286" s="244">
        <f t="shared" si="22"/>
        <v>176762.72727272744</v>
      </c>
      <c r="K286" s="244"/>
      <c r="L286" s="194"/>
    </row>
    <row r="287" spans="3:12" x14ac:dyDescent="0.2">
      <c r="C287" s="244">
        <v>1</v>
      </c>
      <c r="D287" s="245"/>
      <c r="E287" s="244">
        <v>4</v>
      </c>
      <c r="F287" s="244">
        <v>94</v>
      </c>
      <c r="G287" s="244">
        <f t="shared" si="19"/>
        <v>49</v>
      </c>
      <c r="H287" s="244">
        <f t="shared" si="20"/>
        <v>2860.6914893617045</v>
      </c>
      <c r="I287" s="244">
        <f t="shared" si="21"/>
        <v>22408.750000000018</v>
      </c>
      <c r="J287" s="244">
        <f t="shared" si="22"/>
        <v>268905.00000000023</v>
      </c>
      <c r="K287" s="244"/>
      <c r="L287" s="194"/>
    </row>
    <row r="288" spans="3:12" x14ac:dyDescent="0.2">
      <c r="C288" s="244">
        <v>1</v>
      </c>
      <c r="D288" s="245"/>
      <c r="E288" s="244">
        <v>2</v>
      </c>
      <c r="F288" s="244">
        <v>34</v>
      </c>
      <c r="G288" s="244">
        <f t="shared" si="19"/>
        <v>40</v>
      </c>
      <c r="H288" s="244">
        <f t="shared" si="20"/>
        <v>4092.754010695191</v>
      </c>
      <c r="I288" s="244">
        <f t="shared" si="21"/>
        <v>11596.136363636375</v>
      </c>
      <c r="J288" s="244">
        <f t="shared" si="22"/>
        <v>139153.6363636365</v>
      </c>
      <c r="K288" s="244"/>
      <c r="L288" s="194"/>
    </row>
    <row r="289" spans="3:12" x14ac:dyDescent="0.2">
      <c r="C289" s="244">
        <v>1</v>
      </c>
      <c r="D289" s="245"/>
      <c r="E289" s="244">
        <v>2</v>
      </c>
      <c r="F289" s="244">
        <v>34</v>
      </c>
      <c r="G289" s="244">
        <f t="shared" si="19"/>
        <v>40</v>
      </c>
      <c r="H289" s="244">
        <f t="shared" si="20"/>
        <v>4092.754010695191</v>
      </c>
      <c r="I289" s="244">
        <f t="shared" si="21"/>
        <v>11596.136363636375</v>
      </c>
      <c r="J289" s="244">
        <f t="shared" si="22"/>
        <v>139153.6363636365</v>
      </c>
      <c r="K289" s="244"/>
      <c r="L289" s="194"/>
    </row>
    <row r="290" spans="3:12" x14ac:dyDescent="0.2">
      <c r="C290" s="244">
        <v>1</v>
      </c>
      <c r="D290" s="245"/>
      <c r="E290" s="244">
        <v>2</v>
      </c>
      <c r="F290" s="244">
        <v>54</v>
      </c>
      <c r="G290" s="244">
        <f t="shared" si="19"/>
        <v>40</v>
      </c>
      <c r="H290" s="244">
        <f t="shared" si="20"/>
        <v>3273.3838383838415</v>
      </c>
      <c r="I290" s="244">
        <f t="shared" si="21"/>
        <v>14730.227272727287</v>
      </c>
      <c r="J290" s="244">
        <f t="shared" si="22"/>
        <v>176762.72727272744</v>
      </c>
      <c r="K290" s="244"/>
      <c r="L290" s="194"/>
    </row>
    <row r="291" spans="3:12" x14ac:dyDescent="0.2">
      <c r="C291" s="244">
        <v>1</v>
      </c>
      <c r="D291" s="245"/>
      <c r="E291" s="244">
        <v>2</v>
      </c>
      <c r="F291" s="244">
        <v>54</v>
      </c>
      <c r="G291" s="244">
        <f t="shared" si="19"/>
        <v>40</v>
      </c>
      <c r="H291" s="244">
        <f t="shared" si="20"/>
        <v>3273.3838383838415</v>
      </c>
      <c r="I291" s="244">
        <f t="shared" si="21"/>
        <v>14730.227272727287</v>
      </c>
      <c r="J291" s="244">
        <f t="shared" si="22"/>
        <v>176762.72727272744</v>
      </c>
      <c r="K291" s="244"/>
      <c r="L291" s="194"/>
    </row>
    <row r="292" spans="3:12" x14ac:dyDescent="0.2">
      <c r="C292" s="244">
        <v>1</v>
      </c>
      <c r="D292" s="245"/>
      <c r="E292" s="244">
        <v>4</v>
      </c>
      <c r="F292" s="244">
        <v>94</v>
      </c>
      <c r="G292" s="244">
        <f t="shared" si="19"/>
        <v>49</v>
      </c>
      <c r="H292" s="244">
        <f t="shared" si="20"/>
        <v>2860.6914893617045</v>
      </c>
      <c r="I292" s="244">
        <f t="shared" si="21"/>
        <v>22408.750000000018</v>
      </c>
      <c r="J292" s="244">
        <f t="shared" si="22"/>
        <v>268905.00000000023</v>
      </c>
      <c r="K292" s="244"/>
      <c r="L292" s="194"/>
    </row>
    <row r="293" spans="3:12" x14ac:dyDescent="0.2">
      <c r="C293" s="244">
        <v>1</v>
      </c>
      <c r="D293" s="245"/>
      <c r="E293" s="244">
        <v>2</v>
      </c>
      <c r="F293" s="244">
        <v>34</v>
      </c>
      <c r="G293" s="244">
        <f t="shared" si="19"/>
        <v>40</v>
      </c>
      <c r="H293" s="244">
        <f t="shared" si="20"/>
        <v>4092.754010695191</v>
      </c>
      <c r="I293" s="244">
        <f t="shared" si="21"/>
        <v>11596.136363636375</v>
      </c>
      <c r="J293" s="244">
        <f t="shared" si="22"/>
        <v>139153.6363636365</v>
      </c>
      <c r="K293" s="244"/>
      <c r="L293" s="194"/>
    </row>
    <row r="294" spans="3:12" x14ac:dyDescent="0.2">
      <c r="C294" s="244">
        <v>1</v>
      </c>
      <c r="D294" s="245"/>
      <c r="E294" s="244">
        <v>2</v>
      </c>
      <c r="F294" s="244">
        <v>34</v>
      </c>
      <c r="G294" s="244">
        <f t="shared" si="19"/>
        <v>40</v>
      </c>
      <c r="H294" s="244">
        <f t="shared" si="20"/>
        <v>4092.754010695191</v>
      </c>
      <c r="I294" s="244">
        <f t="shared" si="21"/>
        <v>11596.136363636375</v>
      </c>
      <c r="J294" s="244">
        <f t="shared" si="22"/>
        <v>139153.6363636365</v>
      </c>
      <c r="K294" s="244"/>
      <c r="L294" s="194"/>
    </row>
    <row r="295" spans="3:12" x14ac:dyDescent="0.2">
      <c r="C295" s="244">
        <v>1</v>
      </c>
      <c r="D295" s="245"/>
      <c r="E295" s="244">
        <v>2</v>
      </c>
      <c r="F295" s="244">
        <v>54</v>
      </c>
      <c r="G295" s="244">
        <f t="shared" si="19"/>
        <v>40</v>
      </c>
      <c r="H295" s="244">
        <f t="shared" si="20"/>
        <v>3273.3838383838415</v>
      </c>
      <c r="I295" s="244">
        <f t="shared" si="21"/>
        <v>14730.227272727287</v>
      </c>
      <c r="J295" s="244">
        <f t="shared" si="22"/>
        <v>176762.72727272744</v>
      </c>
      <c r="K295" s="244"/>
      <c r="L295" s="194"/>
    </row>
    <row r="296" spans="3:12" x14ac:dyDescent="0.2">
      <c r="C296" s="244">
        <v>1</v>
      </c>
      <c r="D296" s="245"/>
      <c r="E296" s="244">
        <v>2</v>
      </c>
      <c r="F296" s="244">
        <v>54</v>
      </c>
      <c r="G296" s="244">
        <f t="shared" si="19"/>
        <v>40</v>
      </c>
      <c r="H296" s="244">
        <f t="shared" si="20"/>
        <v>3273.3838383838415</v>
      </c>
      <c r="I296" s="244">
        <f t="shared" si="21"/>
        <v>14730.227272727287</v>
      </c>
      <c r="J296" s="244">
        <f t="shared" si="22"/>
        <v>176762.72727272744</v>
      </c>
      <c r="K296" s="244"/>
      <c r="L296" s="194"/>
    </row>
    <row r="297" spans="3:12" x14ac:dyDescent="0.2">
      <c r="C297" s="244">
        <v>1</v>
      </c>
      <c r="D297" s="245"/>
      <c r="E297" s="244">
        <v>4</v>
      </c>
      <c r="F297" s="244">
        <v>89</v>
      </c>
      <c r="G297" s="244">
        <f t="shared" si="19"/>
        <v>49</v>
      </c>
      <c r="H297" s="244">
        <f t="shared" si="20"/>
        <v>2915.760980592444</v>
      </c>
      <c r="I297" s="244">
        <f t="shared" si="21"/>
        <v>21625.227272727294</v>
      </c>
      <c r="J297" s="244">
        <f t="shared" si="22"/>
        <v>259502.72727272753</v>
      </c>
      <c r="K297" s="244"/>
      <c r="L297" s="194"/>
    </row>
    <row r="298" spans="3:12" x14ac:dyDescent="0.2">
      <c r="C298" s="244">
        <v>1</v>
      </c>
      <c r="D298" s="245"/>
      <c r="E298" s="244">
        <v>2</v>
      </c>
      <c r="F298" s="244">
        <v>34</v>
      </c>
      <c r="G298" s="244">
        <f t="shared" si="19"/>
        <v>40</v>
      </c>
      <c r="H298" s="244">
        <f t="shared" si="20"/>
        <v>4092.754010695191</v>
      </c>
      <c r="I298" s="244">
        <f t="shared" si="21"/>
        <v>11596.136363636375</v>
      </c>
      <c r="J298" s="244">
        <f t="shared" si="22"/>
        <v>139153.6363636365</v>
      </c>
      <c r="K298" s="244"/>
      <c r="L298" s="194"/>
    </row>
    <row r="299" spans="3:12" x14ac:dyDescent="0.2">
      <c r="C299" s="244">
        <v>1</v>
      </c>
      <c r="D299" s="245"/>
      <c r="E299" s="244">
        <v>2</v>
      </c>
      <c r="F299" s="244">
        <v>34</v>
      </c>
      <c r="G299" s="244">
        <f t="shared" si="19"/>
        <v>40</v>
      </c>
      <c r="H299" s="244">
        <f t="shared" si="20"/>
        <v>4092.754010695191</v>
      </c>
      <c r="I299" s="244">
        <f t="shared" si="21"/>
        <v>11596.136363636375</v>
      </c>
      <c r="J299" s="244">
        <f t="shared" si="22"/>
        <v>139153.6363636365</v>
      </c>
      <c r="K299" s="244"/>
      <c r="L299" s="194"/>
    </row>
    <row r="300" spans="3:12" x14ac:dyDescent="0.2">
      <c r="C300" s="244">
        <v>1</v>
      </c>
      <c r="D300" s="245"/>
      <c r="E300" s="244">
        <v>2</v>
      </c>
      <c r="F300" s="244">
        <v>54</v>
      </c>
      <c r="G300" s="244">
        <f t="shared" si="19"/>
        <v>40</v>
      </c>
      <c r="H300" s="244">
        <f t="shared" si="20"/>
        <v>3273.3838383838415</v>
      </c>
      <c r="I300" s="244">
        <f t="shared" si="21"/>
        <v>14730.227272727287</v>
      </c>
      <c r="J300" s="244">
        <f t="shared" si="22"/>
        <v>176762.72727272744</v>
      </c>
      <c r="K300" s="244"/>
      <c r="L300" s="194"/>
    </row>
    <row r="301" spans="3:12" x14ac:dyDescent="0.2">
      <c r="C301" s="244">
        <v>1</v>
      </c>
      <c r="D301" s="245"/>
      <c r="E301" s="244">
        <v>2</v>
      </c>
      <c r="F301" s="244">
        <v>54</v>
      </c>
      <c r="G301" s="244">
        <f t="shared" si="19"/>
        <v>40</v>
      </c>
      <c r="H301" s="244">
        <f t="shared" si="20"/>
        <v>3273.3838383838415</v>
      </c>
      <c r="I301" s="244">
        <f t="shared" si="21"/>
        <v>14730.227272727287</v>
      </c>
      <c r="J301" s="244">
        <f t="shared" si="22"/>
        <v>176762.72727272744</v>
      </c>
      <c r="K301" s="244"/>
      <c r="L301" s="194"/>
    </row>
    <row r="302" spans="3:12" x14ac:dyDescent="0.2">
      <c r="C302" s="244">
        <v>1</v>
      </c>
      <c r="D302" s="245"/>
      <c r="E302" s="244">
        <v>4</v>
      </c>
      <c r="F302" s="244">
        <v>89</v>
      </c>
      <c r="G302" s="244">
        <f t="shared" si="19"/>
        <v>49</v>
      </c>
      <c r="H302" s="244">
        <f t="shared" si="20"/>
        <v>2915.760980592444</v>
      </c>
      <c r="I302" s="244">
        <f t="shared" si="21"/>
        <v>21625.227272727294</v>
      </c>
      <c r="J302" s="244">
        <f t="shared" si="22"/>
        <v>259502.72727272753</v>
      </c>
      <c r="K302" s="244"/>
      <c r="L302" s="194"/>
    </row>
    <row r="303" spans="3:12" x14ac:dyDescent="0.2">
      <c r="C303" s="244">
        <v>1</v>
      </c>
      <c r="D303" s="245"/>
      <c r="E303" s="244">
        <v>2</v>
      </c>
      <c r="F303" s="244">
        <v>34</v>
      </c>
      <c r="G303" s="244">
        <f t="shared" si="19"/>
        <v>40</v>
      </c>
      <c r="H303" s="244">
        <f t="shared" si="20"/>
        <v>4092.754010695191</v>
      </c>
      <c r="I303" s="244">
        <f t="shared" si="21"/>
        <v>11596.136363636375</v>
      </c>
      <c r="J303" s="244">
        <f t="shared" si="22"/>
        <v>139153.6363636365</v>
      </c>
      <c r="K303" s="244"/>
      <c r="L303" s="194"/>
    </row>
    <row r="304" spans="3:12" x14ac:dyDescent="0.2">
      <c r="C304" s="244">
        <v>1</v>
      </c>
      <c r="D304" s="245"/>
      <c r="E304" s="244">
        <v>2</v>
      </c>
      <c r="F304" s="244">
        <v>34</v>
      </c>
      <c r="G304" s="244">
        <f t="shared" si="19"/>
        <v>40</v>
      </c>
      <c r="H304" s="244">
        <f t="shared" si="20"/>
        <v>4092.754010695191</v>
      </c>
      <c r="I304" s="244">
        <f t="shared" si="21"/>
        <v>11596.136363636375</v>
      </c>
      <c r="J304" s="244">
        <f t="shared" si="22"/>
        <v>139153.6363636365</v>
      </c>
      <c r="K304" s="244"/>
      <c r="L304" s="194"/>
    </row>
    <row r="305" spans="3:12" x14ac:dyDescent="0.2">
      <c r="C305" s="244">
        <v>1</v>
      </c>
      <c r="D305" s="245"/>
      <c r="E305" s="244">
        <v>2</v>
      </c>
      <c r="F305" s="244">
        <v>54</v>
      </c>
      <c r="G305" s="244">
        <f t="shared" si="19"/>
        <v>40</v>
      </c>
      <c r="H305" s="244">
        <f t="shared" si="20"/>
        <v>3273.3838383838415</v>
      </c>
      <c r="I305" s="244">
        <f t="shared" si="21"/>
        <v>14730.227272727287</v>
      </c>
      <c r="J305" s="244">
        <f t="shared" si="22"/>
        <v>176762.72727272744</v>
      </c>
      <c r="K305" s="244"/>
      <c r="L305" s="194"/>
    </row>
    <row r="306" spans="3:12" x14ac:dyDescent="0.2">
      <c r="C306" s="244">
        <v>1</v>
      </c>
      <c r="D306" s="245"/>
      <c r="E306" s="244">
        <v>2</v>
      </c>
      <c r="F306" s="244">
        <v>54</v>
      </c>
      <c r="G306" s="244">
        <f t="shared" si="19"/>
        <v>40</v>
      </c>
      <c r="H306" s="244">
        <f t="shared" si="20"/>
        <v>3273.3838383838415</v>
      </c>
      <c r="I306" s="244">
        <f t="shared" si="21"/>
        <v>14730.227272727287</v>
      </c>
      <c r="J306" s="244">
        <f t="shared" si="22"/>
        <v>176762.72727272744</v>
      </c>
      <c r="K306" s="244"/>
      <c r="L306" s="194"/>
    </row>
    <row r="307" spans="3:12" x14ac:dyDescent="0.2">
      <c r="C307" s="244">
        <v>1</v>
      </c>
      <c r="D307" s="245"/>
      <c r="E307" s="244">
        <v>4</v>
      </c>
      <c r="F307" s="244">
        <v>79</v>
      </c>
      <c r="G307" s="244">
        <f t="shared" si="19"/>
        <v>49</v>
      </c>
      <c r="H307" s="244">
        <f t="shared" si="20"/>
        <v>3046.8124280782536</v>
      </c>
      <c r="I307" s="244">
        <f t="shared" si="21"/>
        <v>20058.181818181834</v>
      </c>
      <c r="J307" s="244">
        <f t="shared" si="22"/>
        <v>240698.181818182</v>
      </c>
      <c r="K307" s="244"/>
      <c r="L307" s="194"/>
    </row>
    <row r="308" spans="3:12" x14ac:dyDescent="0.2">
      <c r="C308" s="244">
        <v>1</v>
      </c>
      <c r="D308" s="245"/>
      <c r="E308" s="244">
        <v>2</v>
      </c>
      <c r="F308" s="244">
        <v>55</v>
      </c>
      <c r="G308" s="244">
        <f t="shared" si="19"/>
        <v>40</v>
      </c>
      <c r="H308" s="244">
        <f t="shared" si="20"/>
        <v>3248.0578512396723</v>
      </c>
      <c r="I308" s="244">
        <f t="shared" si="21"/>
        <v>14886.931818181831</v>
      </c>
      <c r="J308" s="244">
        <f t="shared" si="22"/>
        <v>178643.18181818197</v>
      </c>
      <c r="K308" s="244"/>
      <c r="L308" s="194"/>
    </row>
    <row r="309" spans="3:12" x14ac:dyDescent="0.2">
      <c r="C309" s="244">
        <v>1</v>
      </c>
      <c r="D309" s="245"/>
      <c r="E309" s="244">
        <v>1</v>
      </c>
      <c r="F309" s="244">
        <v>30</v>
      </c>
      <c r="G309" s="244">
        <f t="shared" si="19"/>
        <v>34</v>
      </c>
      <c r="H309" s="244">
        <f t="shared" si="20"/>
        <v>4011.6363636363672</v>
      </c>
      <c r="I309" s="244">
        <f t="shared" si="21"/>
        <v>10029.090909090917</v>
      </c>
      <c r="J309" s="244">
        <f t="shared" si="22"/>
        <v>120349.090909091</v>
      </c>
      <c r="K309" s="244"/>
      <c r="L309" s="194"/>
    </row>
    <row r="310" spans="3:12" x14ac:dyDescent="0.2">
      <c r="C310" s="244">
        <v>1</v>
      </c>
      <c r="D310" s="245"/>
      <c r="E310" s="244">
        <v>4</v>
      </c>
      <c r="F310" s="244">
        <v>83</v>
      </c>
      <c r="G310" s="244">
        <f t="shared" si="19"/>
        <v>49</v>
      </c>
      <c r="H310" s="244">
        <f t="shared" si="20"/>
        <v>2990.6024096385568</v>
      </c>
      <c r="I310" s="244">
        <f t="shared" si="21"/>
        <v>20685.000000000018</v>
      </c>
      <c r="J310" s="244">
        <f t="shared" si="22"/>
        <v>248220.00000000023</v>
      </c>
      <c r="K310" s="244"/>
      <c r="L310" s="194"/>
    </row>
    <row r="311" spans="3:12" x14ac:dyDescent="0.2">
      <c r="C311" s="244">
        <v>1</v>
      </c>
      <c r="D311" s="245"/>
      <c r="E311" s="244">
        <v>3</v>
      </c>
      <c r="F311" s="244">
        <v>62</v>
      </c>
      <c r="G311" s="244">
        <f t="shared" si="19"/>
        <v>44</v>
      </c>
      <c r="H311" s="244">
        <f t="shared" si="20"/>
        <v>3214.9706744868063</v>
      </c>
      <c r="I311" s="244">
        <f t="shared" si="21"/>
        <v>16610.681818181834</v>
      </c>
      <c r="J311" s="244">
        <f t="shared" si="22"/>
        <v>199328.181818182</v>
      </c>
      <c r="K311" s="244"/>
      <c r="L311" s="194"/>
    </row>
    <row r="312" spans="3:12" x14ac:dyDescent="0.2">
      <c r="C312" s="244">
        <v>1</v>
      </c>
      <c r="D312" s="245"/>
      <c r="E312" s="244">
        <v>2</v>
      </c>
      <c r="F312" s="244">
        <v>34</v>
      </c>
      <c r="G312" s="244">
        <f t="shared" si="19"/>
        <v>40</v>
      </c>
      <c r="H312" s="244">
        <f t="shared" si="20"/>
        <v>4092.754010695191</v>
      </c>
      <c r="I312" s="244">
        <f t="shared" si="21"/>
        <v>11596.136363636375</v>
      </c>
      <c r="J312" s="244">
        <f t="shared" si="22"/>
        <v>139153.6363636365</v>
      </c>
      <c r="K312" s="244"/>
      <c r="L312" s="194"/>
    </row>
    <row r="313" spans="3:12" x14ac:dyDescent="0.2">
      <c r="C313" s="244">
        <v>1</v>
      </c>
      <c r="D313" s="245"/>
      <c r="E313" s="244">
        <v>4</v>
      </c>
      <c r="F313" s="244">
        <v>83</v>
      </c>
      <c r="G313" s="244">
        <f t="shared" si="19"/>
        <v>49</v>
      </c>
      <c r="H313" s="244">
        <f t="shared" si="20"/>
        <v>2990.6024096385568</v>
      </c>
      <c r="I313" s="244">
        <f t="shared" si="21"/>
        <v>20685.000000000018</v>
      </c>
      <c r="J313" s="244">
        <f t="shared" si="22"/>
        <v>248220.00000000023</v>
      </c>
      <c r="K313" s="244"/>
      <c r="L313" s="194"/>
    </row>
    <row r="314" spans="3:12" x14ac:dyDescent="0.2">
      <c r="C314" s="244">
        <v>1</v>
      </c>
      <c r="D314" s="245"/>
      <c r="E314" s="244">
        <v>3</v>
      </c>
      <c r="F314" s="244">
        <v>62</v>
      </c>
      <c r="G314" s="244">
        <f t="shared" si="19"/>
        <v>44</v>
      </c>
      <c r="H314" s="244">
        <f t="shared" si="20"/>
        <v>3214.9706744868063</v>
      </c>
      <c r="I314" s="244">
        <f t="shared" si="21"/>
        <v>16610.681818181834</v>
      </c>
      <c r="J314" s="244">
        <f t="shared" si="22"/>
        <v>199328.181818182</v>
      </c>
      <c r="K314" s="244"/>
      <c r="L314" s="194"/>
    </row>
    <row r="315" spans="3:12" x14ac:dyDescent="0.2">
      <c r="C315" s="244">
        <v>1</v>
      </c>
      <c r="D315" s="245"/>
      <c r="E315" s="244">
        <v>2</v>
      </c>
      <c r="F315" s="244">
        <v>34</v>
      </c>
      <c r="G315" s="244">
        <f t="shared" si="19"/>
        <v>40</v>
      </c>
      <c r="H315" s="244">
        <f t="shared" si="20"/>
        <v>4092.754010695191</v>
      </c>
      <c r="I315" s="244">
        <f t="shared" si="21"/>
        <v>11596.136363636375</v>
      </c>
      <c r="J315" s="244">
        <f t="shared" si="22"/>
        <v>139153.6363636365</v>
      </c>
      <c r="K315" s="244"/>
      <c r="L315" s="194"/>
    </row>
    <row r="316" spans="3:12" x14ac:dyDescent="0.2">
      <c r="C316" s="244">
        <v>1</v>
      </c>
      <c r="D316" s="245"/>
      <c r="E316" s="244">
        <v>4</v>
      </c>
      <c r="F316" s="244">
        <v>83</v>
      </c>
      <c r="G316" s="244">
        <f t="shared" si="19"/>
        <v>49</v>
      </c>
      <c r="H316" s="244">
        <f t="shared" si="20"/>
        <v>2990.6024096385568</v>
      </c>
      <c r="I316" s="244">
        <f t="shared" si="21"/>
        <v>20685.000000000018</v>
      </c>
      <c r="J316" s="244">
        <f t="shared" si="22"/>
        <v>248220.00000000023</v>
      </c>
      <c r="K316" s="244"/>
      <c r="L316" s="194"/>
    </row>
    <row r="317" spans="3:12" x14ac:dyDescent="0.2">
      <c r="C317" s="244">
        <v>1</v>
      </c>
      <c r="D317" s="245"/>
      <c r="E317" s="244">
        <v>3</v>
      </c>
      <c r="F317" s="244">
        <v>62</v>
      </c>
      <c r="G317" s="244">
        <f t="shared" si="19"/>
        <v>44</v>
      </c>
      <c r="H317" s="244">
        <f t="shared" si="20"/>
        <v>3214.9706744868063</v>
      </c>
      <c r="I317" s="244">
        <f t="shared" si="21"/>
        <v>16610.681818181834</v>
      </c>
      <c r="J317" s="244">
        <f t="shared" si="22"/>
        <v>199328.181818182</v>
      </c>
      <c r="K317" s="244"/>
      <c r="L317" s="194"/>
    </row>
    <row r="318" spans="3:12" x14ac:dyDescent="0.2">
      <c r="C318" s="244">
        <v>1</v>
      </c>
      <c r="D318" s="245"/>
      <c r="E318" s="244">
        <v>2</v>
      </c>
      <c r="F318" s="244">
        <v>34</v>
      </c>
      <c r="G318" s="244">
        <f t="shared" si="19"/>
        <v>40</v>
      </c>
      <c r="H318" s="244">
        <f t="shared" si="20"/>
        <v>4092.754010695191</v>
      </c>
      <c r="I318" s="244">
        <f t="shared" si="21"/>
        <v>11596.136363636375</v>
      </c>
      <c r="J318" s="244">
        <f t="shared" si="22"/>
        <v>139153.6363636365</v>
      </c>
      <c r="K318" s="244"/>
      <c r="L318" s="194"/>
    </row>
    <row r="319" spans="3:12" x14ac:dyDescent="0.2">
      <c r="C319" s="244">
        <v>1</v>
      </c>
      <c r="D319" s="245"/>
      <c r="E319" s="244">
        <v>4</v>
      </c>
      <c r="F319" s="244">
        <v>83</v>
      </c>
      <c r="G319" s="244">
        <f t="shared" si="19"/>
        <v>49</v>
      </c>
      <c r="H319" s="244">
        <f t="shared" si="20"/>
        <v>2990.6024096385568</v>
      </c>
      <c r="I319" s="244">
        <f t="shared" si="21"/>
        <v>20685.000000000018</v>
      </c>
      <c r="J319" s="244">
        <f t="shared" si="22"/>
        <v>248220.00000000023</v>
      </c>
      <c r="K319" s="244"/>
      <c r="L319" s="194"/>
    </row>
    <row r="320" spans="3:12" x14ac:dyDescent="0.2">
      <c r="C320" s="244">
        <v>1</v>
      </c>
      <c r="D320" s="245"/>
      <c r="E320" s="244">
        <v>3</v>
      </c>
      <c r="F320" s="244">
        <v>62</v>
      </c>
      <c r="G320" s="244">
        <f t="shared" si="19"/>
        <v>44</v>
      </c>
      <c r="H320" s="244">
        <f t="shared" si="20"/>
        <v>3214.9706744868063</v>
      </c>
      <c r="I320" s="244">
        <f t="shared" si="21"/>
        <v>16610.681818181834</v>
      </c>
      <c r="J320" s="244">
        <f t="shared" si="22"/>
        <v>199328.181818182</v>
      </c>
      <c r="K320" s="244"/>
      <c r="L320" s="194"/>
    </row>
    <row r="321" spans="3:12" x14ac:dyDescent="0.2">
      <c r="C321" s="244">
        <v>1</v>
      </c>
      <c r="D321" s="245"/>
      <c r="E321" s="244">
        <v>2</v>
      </c>
      <c r="F321" s="244">
        <v>34</v>
      </c>
      <c r="G321" s="244">
        <f t="shared" si="19"/>
        <v>40</v>
      </c>
      <c r="H321" s="244">
        <f t="shared" si="20"/>
        <v>4092.754010695191</v>
      </c>
      <c r="I321" s="244">
        <f t="shared" si="21"/>
        <v>11596.136363636375</v>
      </c>
      <c r="J321" s="244">
        <f t="shared" si="22"/>
        <v>139153.6363636365</v>
      </c>
      <c r="K321" s="244"/>
      <c r="L321" s="194"/>
    </row>
    <row r="322" spans="3:12" x14ac:dyDescent="0.2">
      <c r="C322" s="244">
        <v>1</v>
      </c>
      <c r="D322" s="245"/>
      <c r="E322" s="244">
        <v>4</v>
      </c>
      <c r="F322" s="244">
        <v>83</v>
      </c>
      <c r="G322" s="244">
        <f t="shared" si="19"/>
        <v>49</v>
      </c>
      <c r="H322" s="244">
        <f t="shared" si="20"/>
        <v>2990.6024096385568</v>
      </c>
      <c r="I322" s="244">
        <f t="shared" si="21"/>
        <v>20685.000000000018</v>
      </c>
      <c r="J322" s="244">
        <f t="shared" si="22"/>
        <v>248220.00000000023</v>
      </c>
      <c r="K322" s="244"/>
      <c r="L322" s="194"/>
    </row>
    <row r="323" spans="3:12" x14ac:dyDescent="0.2">
      <c r="C323" s="244">
        <v>1</v>
      </c>
      <c r="D323" s="245"/>
      <c r="E323" s="244">
        <v>3</v>
      </c>
      <c r="F323" s="244">
        <v>62</v>
      </c>
      <c r="G323" s="244">
        <f t="shared" si="19"/>
        <v>44</v>
      </c>
      <c r="H323" s="244">
        <f t="shared" si="20"/>
        <v>3214.9706744868063</v>
      </c>
      <c r="I323" s="244">
        <f t="shared" si="21"/>
        <v>16610.681818181834</v>
      </c>
      <c r="J323" s="244">
        <f t="shared" si="22"/>
        <v>199328.181818182</v>
      </c>
      <c r="K323" s="244"/>
      <c r="L323" s="194"/>
    </row>
    <row r="324" spans="3:12" x14ac:dyDescent="0.2">
      <c r="C324" s="244">
        <v>1</v>
      </c>
      <c r="D324" s="245"/>
      <c r="E324" s="244">
        <v>2</v>
      </c>
      <c r="F324" s="244">
        <v>34</v>
      </c>
      <c r="G324" s="244">
        <f t="shared" si="19"/>
        <v>40</v>
      </c>
      <c r="H324" s="244">
        <f t="shared" si="20"/>
        <v>4092.754010695191</v>
      </c>
      <c r="I324" s="244">
        <f t="shared" si="21"/>
        <v>11596.136363636375</v>
      </c>
      <c r="J324" s="244">
        <f t="shared" si="22"/>
        <v>139153.6363636365</v>
      </c>
      <c r="K324" s="244"/>
      <c r="L324" s="194"/>
    </row>
    <row r="325" spans="3:12" x14ac:dyDescent="0.2">
      <c r="C325" s="244">
        <v>1</v>
      </c>
      <c r="D325" s="245"/>
      <c r="E325" s="244">
        <v>4</v>
      </c>
      <c r="F325" s="244">
        <v>83</v>
      </c>
      <c r="G325" s="244">
        <f t="shared" si="19"/>
        <v>49</v>
      </c>
      <c r="H325" s="244">
        <f t="shared" si="20"/>
        <v>2990.6024096385568</v>
      </c>
      <c r="I325" s="244">
        <f t="shared" si="21"/>
        <v>20685.000000000018</v>
      </c>
      <c r="J325" s="244">
        <f t="shared" si="22"/>
        <v>248220.00000000023</v>
      </c>
      <c r="K325" s="244"/>
      <c r="L325" s="194"/>
    </row>
    <row r="326" spans="3:12" x14ac:dyDescent="0.2">
      <c r="C326" s="244">
        <v>1</v>
      </c>
      <c r="D326" s="245"/>
      <c r="E326" s="244">
        <v>3</v>
      </c>
      <c r="F326" s="244">
        <v>62</v>
      </c>
      <c r="G326" s="244">
        <f t="shared" si="19"/>
        <v>44</v>
      </c>
      <c r="H326" s="244">
        <f t="shared" si="20"/>
        <v>3214.9706744868063</v>
      </c>
      <c r="I326" s="244">
        <f t="shared" si="21"/>
        <v>16610.681818181834</v>
      </c>
      <c r="J326" s="244">
        <f t="shared" si="22"/>
        <v>199328.181818182</v>
      </c>
      <c r="K326" s="244"/>
      <c r="L326" s="194"/>
    </row>
    <row r="327" spans="3:12" x14ac:dyDescent="0.2">
      <c r="C327" s="244">
        <v>1</v>
      </c>
      <c r="D327" s="245"/>
      <c r="E327" s="244">
        <v>2</v>
      </c>
      <c r="F327" s="244">
        <v>34</v>
      </c>
      <c r="G327" s="244">
        <f t="shared" si="19"/>
        <v>40</v>
      </c>
      <c r="H327" s="244">
        <f t="shared" si="20"/>
        <v>4092.754010695191</v>
      </c>
      <c r="I327" s="244">
        <f t="shared" si="21"/>
        <v>11596.136363636375</v>
      </c>
      <c r="J327" s="244">
        <f t="shared" si="22"/>
        <v>139153.6363636365</v>
      </c>
      <c r="K327" s="244"/>
      <c r="L327" s="194"/>
    </row>
    <row r="328" spans="3:12" x14ac:dyDescent="0.2">
      <c r="C328" s="244">
        <v>1</v>
      </c>
      <c r="D328" s="245"/>
      <c r="E328" s="244">
        <v>2</v>
      </c>
      <c r="F328" s="244">
        <v>38</v>
      </c>
      <c r="G328" s="244">
        <f t="shared" si="19"/>
        <v>40</v>
      </c>
      <c r="H328" s="244">
        <f t="shared" si="20"/>
        <v>3859.8803827751231</v>
      </c>
      <c r="I328" s="244">
        <f t="shared" si="21"/>
        <v>12222.954545454557</v>
      </c>
      <c r="J328" s="244">
        <f t="shared" si="22"/>
        <v>146675.45454545468</v>
      </c>
      <c r="K328" s="244"/>
      <c r="L328" s="194"/>
    </row>
    <row r="329" spans="3:12" x14ac:dyDescent="0.2">
      <c r="C329" s="244">
        <v>1</v>
      </c>
      <c r="D329" s="245"/>
      <c r="E329" s="244">
        <v>2</v>
      </c>
      <c r="F329" s="244">
        <v>48</v>
      </c>
      <c r="G329" s="244">
        <f t="shared" si="19"/>
        <v>40</v>
      </c>
      <c r="H329" s="244">
        <f t="shared" si="20"/>
        <v>3447.5000000000032</v>
      </c>
      <c r="I329" s="244">
        <f t="shared" si="21"/>
        <v>13790.000000000013</v>
      </c>
      <c r="J329" s="244">
        <f t="shared" si="22"/>
        <v>165480.00000000015</v>
      </c>
      <c r="K329" s="244"/>
      <c r="L329" s="194"/>
    </row>
    <row r="330" spans="3:12" x14ac:dyDescent="0.2">
      <c r="C330" s="244">
        <v>1</v>
      </c>
      <c r="D330" s="245"/>
      <c r="E330" s="244">
        <v>1</v>
      </c>
      <c r="F330" s="244">
        <v>26</v>
      </c>
      <c r="G330" s="244">
        <f t="shared" si="19"/>
        <v>34</v>
      </c>
      <c r="H330" s="244">
        <f t="shared" si="20"/>
        <v>4339.5104895104932</v>
      </c>
      <c r="I330" s="244">
        <f t="shared" si="21"/>
        <v>9402.2727272727352</v>
      </c>
      <c r="J330" s="244">
        <f t="shared" si="22"/>
        <v>112827.27272727282</v>
      </c>
      <c r="K330" s="244"/>
      <c r="L330" s="194"/>
    </row>
    <row r="331" spans="3:12" x14ac:dyDescent="0.2">
      <c r="C331" s="244">
        <v>1</v>
      </c>
      <c r="D331" s="245"/>
      <c r="E331" s="244">
        <v>1</v>
      </c>
      <c r="F331" s="244">
        <v>26</v>
      </c>
      <c r="G331" s="244">
        <f t="shared" si="19"/>
        <v>34</v>
      </c>
      <c r="H331" s="244">
        <f t="shared" si="20"/>
        <v>4339.5104895104932</v>
      </c>
      <c r="I331" s="244">
        <f t="shared" si="21"/>
        <v>9402.2727272727352</v>
      </c>
      <c r="J331" s="244">
        <f t="shared" si="22"/>
        <v>112827.27272727282</v>
      </c>
      <c r="K331" s="244"/>
      <c r="L331" s="194"/>
    </row>
    <row r="332" spans="3:12" x14ac:dyDescent="0.2">
      <c r="C332" s="244">
        <v>1</v>
      </c>
      <c r="D332" s="245"/>
      <c r="E332" s="244">
        <v>1</v>
      </c>
      <c r="F332" s="244">
        <v>26</v>
      </c>
      <c r="G332" s="244">
        <f t="shared" si="19"/>
        <v>34</v>
      </c>
      <c r="H332" s="244">
        <f t="shared" si="20"/>
        <v>4339.5104895104932</v>
      </c>
      <c r="I332" s="244">
        <f t="shared" si="21"/>
        <v>9402.2727272727352</v>
      </c>
      <c r="J332" s="244">
        <f t="shared" si="22"/>
        <v>112827.27272727282</v>
      </c>
      <c r="K332" s="244"/>
      <c r="L332" s="194"/>
    </row>
    <row r="333" spans="3:12" x14ac:dyDescent="0.2">
      <c r="C333" s="244">
        <v>1</v>
      </c>
      <c r="D333" s="245"/>
      <c r="E333" s="244">
        <v>1</v>
      </c>
      <c r="F333" s="244">
        <v>26</v>
      </c>
      <c r="G333" s="244">
        <f t="shared" si="19"/>
        <v>34</v>
      </c>
      <c r="H333" s="244">
        <f t="shared" si="20"/>
        <v>4339.5104895104932</v>
      </c>
      <c r="I333" s="244">
        <f t="shared" si="21"/>
        <v>9402.2727272727352</v>
      </c>
      <c r="J333" s="244">
        <f t="shared" si="22"/>
        <v>112827.27272727282</v>
      </c>
      <c r="K333" s="244"/>
      <c r="L333" s="194"/>
    </row>
    <row r="334" spans="3:12" x14ac:dyDescent="0.2">
      <c r="C334" s="244">
        <v>1</v>
      </c>
      <c r="D334" s="245"/>
      <c r="E334" s="244">
        <v>3</v>
      </c>
      <c r="F334" s="244">
        <v>52</v>
      </c>
      <c r="G334" s="244">
        <f t="shared" si="19"/>
        <v>44</v>
      </c>
      <c r="H334" s="244">
        <f t="shared" si="20"/>
        <v>3471.6083916083949</v>
      </c>
      <c r="I334" s="244">
        <f t="shared" si="21"/>
        <v>15043.636363636377</v>
      </c>
      <c r="J334" s="244">
        <f t="shared" si="22"/>
        <v>180523.63636363653</v>
      </c>
      <c r="K334" s="244"/>
      <c r="L334" s="194"/>
    </row>
    <row r="335" spans="3:12" x14ac:dyDescent="0.2">
      <c r="C335" s="244">
        <v>1</v>
      </c>
      <c r="D335" s="245"/>
      <c r="E335" s="244">
        <v>2</v>
      </c>
      <c r="F335" s="244">
        <v>44</v>
      </c>
      <c r="G335" s="244">
        <f t="shared" si="19"/>
        <v>40</v>
      </c>
      <c r="H335" s="244">
        <f t="shared" si="20"/>
        <v>3589.9586776859537</v>
      </c>
      <c r="I335" s="244">
        <f t="shared" si="21"/>
        <v>13163.181818181831</v>
      </c>
      <c r="J335" s="244">
        <f t="shared" si="22"/>
        <v>157958.18181818197</v>
      </c>
      <c r="K335" s="244"/>
      <c r="L335" s="194"/>
    </row>
    <row r="336" spans="3:12" x14ac:dyDescent="0.2">
      <c r="C336" s="244">
        <v>1</v>
      </c>
      <c r="D336" s="245"/>
      <c r="E336" s="244">
        <v>2</v>
      </c>
      <c r="F336" s="244">
        <v>38</v>
      </c>
      <c r="G336" s="244">
        <f t="shared" si="19"/>
        <v>40</v>
      </c>
      <c r="H336" s="244">
        <f t="shared" si="20"/>
        <v>3859.8803827751231</v>
      </c>
      <c r="I336" s="244">
        <f t="shared" si="21"/>
        <v>12222.954545454557</v>
      </c>
      <c r="J336" s="244">
        <f t="shared" si="22"/>
        <v>146675.45454545468</v>
      </c>
      <c r="K336" s="244"/>
      <c r="L336" s="194"/>
    </row>
    <row r="337" spans="3:12" x14ac:dyDescent="0.2">
      <c r="C337" s="244">
        <v>1</v>
      </c>
      <c r="D337" s="245"/>
      <c r="E337" s="244">
        <v>2</v>
      </c>
      <c r="F337" s="244">
        <v>48</v>
      </c>
      <c r="G337" s="244">
        <f t="shared" si="19"/>
        <v>40</v>
      </c>
      <c r="H337" s="244">
        <f t="shared" si="20"/>
        <v>3447.5000000000032</v>
      </c>
      <c r="I337" s="244">
        <f t="shared" si="21"/>
        <v>13790.000000000013</v>
      </c>
      <c r="J337" s="244">
        <f t="shared" si="22"/>
        <v>165480.00000000015</v>
      </c>
      <c r="K337" s="244"/>
      <c r="L337" s="194"/>
    </row>
    <row r="338" spans="3:12" x14ac:dyDescent="0.2">
      <c r="C338" s="244">
        <v>1</v>
      </c>
      <c r="D338" s="245"/>
      <c r="E338" s="244">
        <v>1</v>
      </c>
      <c r="F338" s="244">
        <v>26</v>
      </c>
      <c r="G338" s="244">
        <f t="shared" si="19"/>
        <v>34</v>
      </c>
      <c r="H338" s="244">
        <f t="shared" si="20"/>
        <v>4339.5104895104932</v>
      </c>
      <c r="I338" s="244">
        <f t="shared" si="21"/>
        <v>9402.2727272727352</v>
      </c>
      <c r="J338" s="244">
        <f t="shared" si="22"/>
        <v>112827.27272727282</v>
      </c>
      <c r="K338" s="244"/>
      <c r="L338" s="194"/>
    </row>
    <row r="339" spans="3:12" x14ac:dyDescent="0.2">
      <c r="C339" s="244">
        <v>1</v>
      </c>
      <c r="D339" s="245"/>
      <c r="E339" s="244">
        <v>1</v>
      </c>
      <c r="F339" s="244">
        <v>26</v>
      </c>
      <c r="G339" s="244">
        <f t="shared" si="19"/>
        <v>34</v>
      </c>
      <c r="H339" s="244">
        <f t="shared" si="20"/>
        <v>4339.5104895104932</v>
      </c>
      <c r="I339" s="244">
        <f t="shared" si="21"/>
        <v>9402.2727272727352</v>
      </c>
      <c r="J339" s="244">
        <f t="shared" si="22"/>
        <v>112827.27272727282</v>
      </c>
      <c r="K339" s="244"/>
      <c r="L339" s="194"/>
    </row>
    <row r="340" spans="3:12" x14ac:dyDescent="0.2">
      <c r="C340" s="244">
        <v>1</v>
      </c>
      <c r="D340" s="245"/>
      <c r="E340" s="244">
        <v>1</v>
      </c>
      <c r="F340" s="244">
        <v>26</v>
      </c>
      <c r="G340" s="244">
        <f t="shared" si="19"/>
        <v>34</v>
      </c>
      <c r="H340" s="244">
        <f t="shared" si="20"/>
        <v>4339.5104895104932</v>
      </c>
      <c r="I340" s="244">
        <f t="shared" si="21"/>
        <v>9402.2727272727352</v>
      </c>
      <c r="J340" s="244">
        <f t="shared" si="22"/>
        <v>112827.27272727282</v>
      </c>
      <c r="K340" s="244"/>
      <c r="L340" s="194"/>
    </row>
    <row r="341" spans="3:12" x14ac:dyDescent="0.2">
      <c r="C341" s="244">
        <v>1</v>
      </c>
      <c r="D341" s="245"/>
      <c r="E341" s="244">
        <v>1</v>
      </c>
      <c r="F341" s="244">
        <v>26</v>
      </c>
      <c r="G341" s="244">
        <f t="shared" si="19"/>
        <v>34</v>
      </c>
      <c r="H341" s="244">
        <f t="shared" si="20"/>
        <v>4339.5104895104932</v>
      </c>
      <c r="I341" s="244">
        <f t="shared" si="21"/>
        <v>9402.2727272727352</v>
      </c>
      <c r="J341" s="244">
        <f t="shared" si="22"/>
        <v>112827.27272727282</v>
      </c>
      <c r="K341" s="244"/>
      <c r="L341" s="194"/>
    </row>
    <row r="342" spans="3:12" x14ac:dyDescent="0.2">
      <c r="C342" s="244">
        <v>1</v>
      </c>
      <c r="D342" s="245"/>
      <c r="E342" s="244">
        <v>3</v>
      </c>
      <c r="F342" s="244">
        <v>52</v>
      </c>
      <c r="G342" s="244">
        <f t="shared" si="19"/>
        <v>44</v>
      </c>
      <c r="H342" s="244">
        <f t="shared" si="20"/>
        <v>3471.6083916083949</v>
      </c>
      <c r="I342" s="244">
        <f t="shared" si="21"/>
        <v>15043.636363636377</v>
      </c>
      <c r="J342" s="244">
        <f t="shared" si="22"/>
        <v>180523.63636363653</v>
      </c>
      <c r="K342" s="244"/>
      <c r="L342" s="194"/>
    </row>
    <row r="343" spans="3:12" x14ac:dyDescent="0.2">
      <c r="C343" s="244">
        <v>1</v>
      </c>
      <c r="D343" s="245"/>
      <c r="E343" s="244">
        <v>2</v>
      </c>
      <c r="F343" s="244">
        <v>49</v>
      </c>
      <c r="G343" s="244">
        <f t="shared" si="19"/>
        <v>40</v>
      </c>
      <c r="H343" s="244">
        <f t="shared" si="20"/>
        <v>3415.5194805194837</v>
      </c>
      <c r="I343" s="244">
        <f t="shared" si="21"/>
        <v>13946.704545454559</v>
      </c>
      <c r="J343" s="244">
        <f t="shared" si="22"/>
        <v>167360.4545454547</v>
      </c>
      <c r="K343" s="244"/>
      <c r="L343" s="194"/>
    </row>
    <row r="344" spans="3:12" x14ac:dyDescent="0.2">
      <c r="C344" s="244">
        <v>1</v>
      </c>
      <c r="D344" s="245"/>
      <c r="E344" s="244">
        <v>2</v>
      </c>
      <c r="F344" s="244">
        <v>38</v>
      </c>
      <c r="G344" s="244">
        <f t="shared" si="19"/>
        <v>40</v>
      </c>
      <c r="H344" s="244">
        <f t="shared" si="20"/>
        <v>3859.8803827751231</v>
      </c>
      <c r="I344" s="244">
        <f t="shared" si="21"/>
        <v>12222.954545454557</v>
      </c>
      <c r="J344" s="244">
        <f t="shared" si="22"/>
        <v>146675.45454545468</v>
      </c>
      <c r="K344" s="244"/>
      <c r="L344" s="194"/>
    </row>
    <row r="345" spans="3:12" x14ac:dyDescent="0.2">
      <c r="C345" s="244">
        <v>1</v>
      </c>
      <c r="D345" s="245"/>
      <c r="E345" s="244">
        <v>2</v>
      </c>
      <c r="F345" s="244">
        <v>48</v>
      </c>
      <c r="G345" s="244">
        <f t="shared" si="19"/>
        <v>40</v>
      </c>
      <c r="H345" s="244">
        <f t="shared" si="20"/>
        <v>3447.5000000000032</v>
      </c>
      <c r="I345" s="244">
        <f t="shared" si="21"/>
        <v>13790.000000000013</v>
      </c>
      <c r="J345" s="244">
        <f t="shared" si="22"/>
        <v>165480.00000000015</v>
      </c>
      <c r="K345" s="244"/>
      <c r="L345" s="194"/>
    </row>
    <row r="346" spans="3:12" x14ac:dyDescent="0.2">
      <c r="C346" s="244">
        <v>1</v>
      </c>
      <c r="D346" s="245"/>
      <c r="E346" s="244">
        <v>1</v>
      </c>
      <c r="F346" s="244">
        <v>26</v>
      </c>
      <c r="G346" s="244">
        <f t="shared" ref="G346:G409" si="23">IF(E346=1,34,IF(E346=2,40,IF(E346=3,44,IF(E346=4,49,IF(E346=5,52,IF(E346=6,55,IF(E346=1.5,27,IF(E346=2.5,34))))))))</f>
        <v>34</v>
      </c>
      <c r="H346" s="244">
        <f t="shared" ref="H346:H409" si="24">+$H$3*(F346+G346)/(1.57142857142857)/F346</f>
        <v>4339.5104895104932</v>
      </c>
      <c r="I346" s="244">
        <f t="shared" si="21"/>
        <v>9402.2727272727352</v>
      </c>
      <c r="J346" s="244">
        <f t="shared" si="22"/>
        <v>112827.27272727282</v>
      </c>
      <c r="K346" s="244"/>
      <c r="L346" s="194"/>
    </row>
    <row r="347" spans="3:12" x14ac:dyDescent="0.2">
      <c r="C347" s="244">
        <v>1</v>
      </c>
      <c r="D347" s="245"/>
      <c r="E347" s="244">
        <v>1</v>
      </c>
      <c r="F347" s="244">
        <v>26</v>
      </c>
      <c r="G347" s="244">
        <f t="shared" si="23"/>
        <v>34</v>
      </c>
      <c r="H347" s="244">
        <f t="shared" si="24"/>
        <v>4339.5104895104932</v>
      </c>
      <c r="I347" s="244">
        <f t="shared" ref="I347:I410" si="25">+F347*H347/12</f>
        <v>9402.2727272727352</v>
      </c>
      <c r="J347" s="244">
        <f t="shared" ref="J347:J410" si="26">+I347*12</f>
        <v>112827.27272727282</v>
      </c>
      <c r="K347" s="244"/>
      <c r="L347" s="194"/>
    </row>
    <row r="348" spans="3:12" x14ac:dyDescent="0.2">
      <c r="C348" s="244">
        <v>1</v>
      </c>
      <c r="D348" s="245"/>
      <c r="E348" s="244">
        <v>1</v>
      </c>
      <c r="F348" s="244">
        <v>26</v>
      </c>
      <c r="G348" s="244">
        <f t="shared" si="23"/>
        <v>34</v>
      </c>
      <c r="H348" s="244">
        <f t="shared" si="24"/>
        <v>4339.5104895104932</v>
      </c>
      <c r="I348" s="244">
        <f t="shared" si="25"/>
        <v>9402.2727272727352</v>
      </c>
      <c r="J348" s="244">
        <f t="shared" si="26"/>
        <v>112827.27272727282</v>
      </c>
      <c r="K348" s="244"/>
      <c r="L348" s="194"/>
    </row>
    <row r="349" spans="3:12" x14ac:dyDescent="0.2">
      <c r="C349" s="244">
        <v>1</v>
      </c>
      <c r="D349" s="245"/>
      <c r="E349" s="244">
        <v>1</v>
      </c>
      <c r="F349" s="244">
        <v>26</v>
      </c>
      <c r="G349" s="244">
        <f t="shared" si="23"/>
        <v>34</v>
      </c>
      <c r="H349" s="244">
        <f t="shared" si="24"/>
        <v>4339.5104895104932</v>
      </c>
      <c r="I349" s="244">
        <f t="shared" si="25"/>
        <v>9402.2727272727352</v>
      </c>
      <c r="J349" s="244">
        <f t="shared" si="26"/>
        <v>112827.27272727282</v>
      </c>
      <c r="K349" s="244"/>
      <c r="L349" s="194"/>
    </row>
    <row r="350" spans="3:12" x14ac:dyDescent="0.2">
      <c r="C350" s="244">
        <v>1</v>
      </c>
      <c r="D350" s="245"/>
      <c r="E350" s="244">
        <v>3</v>
      </c>
      <c r="F350" s="244">
        <v>52</v>
      </c>
      <c r="G350" s="244">
        <f t="shared" si="23"/>
        <v>44</v>
      </c>
      <c r="H350" s="244">
        <f t="shared" si="24"/>
        <v>3471.6083916083949</v>
      </c>
      <c r="I350" s="244">
        <f t="shared" si="25"/>
        <v>15043.636363636377</v>
      </c>
      <c r="J350" s="244">
        <f t="shared" si="26"/>
        <v>180523.63636363653</v>
      </c>
      <c r="K350" s="244"/>
      <c r="L350" s="194"/>
    </row>
    <row r="351" spans="3:12" x14ac:dyDescent="0.2">
      <c r="C351" s="244">
        <v>1</v>
      </c>
      <c r="D351" s="245"/>
      <c r="E351" s="244">
        <v>2</v>
      </c>
      <c r="F351" s="244">
        <v>49</v>
      </c>
      <c r="G351" s="244">
        <f t="shared" si="23"/>
        <v>40</v>
      </c>
      <c r="H351" s="244">
        <f t="shared" si="24"/>
        <v>3415.5194805194837</v>
      </c>
      <c r="I351" s="244">
        <f t="shared" si="25"/>
        <v>13946.704545454559</v>
      </c>
      <c r="J351" s="244">
        <f t="shared" si="26"/>
        <v>167360.4545454547</v>
      </c>
      <c r="K351" s="244"/>
      <c r="L351" s="194"/>
    </row>
    <row r="352" spans="3:12" x14ac:dyDescent="0.2">
      <c r="C352" s="244">
        <v>1</v>
      </c>
      <c r="D352" s="245"/>
      <c r="E352" s="244">
        <v>2</v>
      </c>
      <c r="F352" s="244">
        <v>38</v>
      </c>
      <c r="G352" s="244">
        <f t="shared" si="23"/>
        <v>40</v>
      </c>
      <c r="H352" s="244">
        <f t="shared" si="24"/>
        <v>3859.8803827751231</v>
      </c>
      <c r="I352" s="244">
        <f t="shared" si="25"/>
        <v>12222.954545454557</v>
      </c>
      <c r="J352" s="244">
        <f t="shared" si="26"/>
        <v>146675.45454545468</v>
      </c>
      <c r="K352" s="244"/>
      <c r="L352" s="194"/>
    </row>
    <row r="353" spans="3:12" x14ac:dyDescent="0.2">
      <c r="C353" s="244">
        <v>1</v>
      </c>
      <c r="D353" s="245"/>
      <c r="E353" s="244">
        <v>2</v>
      </c>
      <c r="F353" s="244">
        <v>48</v>
      </c>
      <c r="G353" s="244">
        <f t="shared" si="23"/>
        <v>40</v>
      </c>
      <c r="H353" s="244">
        <f t="shared" si="24"/>
        <v>3447.5000000000032</v>
      </c>
      <c r="I353" s="244">
        <f t="shared" si="25"/>
        <v>13790.000000000013</v>
      </c>
      <c r="J353" s="244">
        <f t="shared" si="26"/>
        <v>165480.00000000015</v>
      </c>
      <c r="K353" s="244"/>
      <c r="L353" s="194"/>
    </row>
    <row r="354" spans="3:12" x14ac:dyDescent="0.2">
      <c r="C354" s="244">
        <v>1</v>
      </c>
      <c r="D354" s="245"/>
      <c r="E354" s="244">
        <v>1</v>
      </c>
      <c r="F354" s="244">
        <v>26</v>
      </c>
      <c r="G354" s="244">
        <f t="shared" si="23"/>
        <v>34</v>
      </c>
      <c r="H354" s="244">
        <f t="shared" si="24"/>
        <v>4339.5104895104932</v>
      </c>
      <c r="I354" s="244">
        <f t="shared" si="25"/>
        <v>9402.2727272727352</v>
      </c>
      <c r="J354" s="244">
        <f t="shared" si="26"/>
        <v>112827.27272727282</v>
      </c>
      <c r="K354" s="244"/>
      <c r="L354" s="194"/>
    </row>
    <row r="355" spans="3:12" x14ac:dyDescent="0.2">
      <c r="C355" s="244">
        <v>1</v>
      </c>
      <c r="D355" s="245"/>
      <c r="E355" s="244">
        <v>1</v>
      </c>
      <c r="F355" s="244">
        <v>26</v>
      </c>
      <c r="G355" s="244">
        <f t="shared" si="23"/>
        <v>34</v>
      </c>
      <c r="H355" s="244">
        <f t="shared" si="24"/>
        <v>4339.5104895104932</v>
      </c>
      <c r="I355" s="244">
        <f t="shared" si="25"/>
        <v>9402.2727272727352</v>
      </c>
      <c r="J355" s="244">
        <f t="shared" si="26"/>
        <v>112827.27272727282</v>
      </c>
      <c r="K355" s="244"/>
      <c r="L355" s="194"/>
    </row>
    <row r="356" spans="3:12" x14ac:dyDescent="0.2">
      <c r="C356" s="244">
        <v>1</v>
      </c>
      <c r="D356" s="245"/>
      <c r="E356" s="244">
        <v>1</v>
      </c>
      <c r="F356" s="244">
        <v>26</v>
      </c>
      <c r="G356" s="244">
        <f t="shared" si="23"/>
        <v>34</v>
      </c>
      <c r="H356" s="244">
        <f t="shared" si="24"/>
        <v>4339.5104895104932</v>
      </c>
      <c r="I356" s="244">
        <f t="shared" si="25"/>
        <v>9402.2727272727352</v>
      </c>
      <c r="J356" s="244">
        <f t="shared" si="26"/>
        <v>112827.27272727282</v>
      </c>
      <c r="K356" s="244"/>
      <c r="L356" s="194"/>
    </row>
    <row r="357" spans="3:12" x14ac:dyDescent="0.2">
      <c r="C357" s="244">
        <v>1</v>
      </c>
      <c r="D357" s="245"/>
      <c r="E357" s="244">
        <v>1</v>
      </c>
      <c r="F357" s="244">
        <v>26</v>
      </c>
      <c r="G357" s="244">
        <f t="shared" si="23"/>
        <v>34</v>
      </c>
      <c r="H357" s="244">
        <f t="shared" si="24"/>
        <v>4339.5104895104932</v>
      </c>
      <c r="I357" s="244">
        <f t="shared" si="25"/>
        <v>9402.2727272727352</v>
      </c>
      <c r="J357" s="244">
        <f t="shared" si="26"/>
        <v>112827.27272727282</v>
      </c>
      <c r="K357" s="244"/>
      <c r="L357" s="194"/>
    </row>
    <row r="358" spans="3:12" x14ac:dyDescent="0.2">
      <c r="C358" s="244">
        <v>1</v>
      </c>
      <c r="D358" s="245"/>
      <c r="E358" s="244">
        <v>3</v>
      </c>
      <c r="F358" s="244">
        <v>52</v>
      </c>
      <c r="G358" s="244">
        <f t="shared" si="23"/>
        <v>44</v>
      </c>
      <c r="H358" s="244">
        <f t="shared" si="24"/>
        <v>3471.6083916083949</v>
      </c>
      <c r="I358" s="244">
        <f t="shared" si="25"/>
        <v>15043.636363636377</v>
      </c>
      <c r="J358" s="244">
        <f t="shared" si="26"/>
        <v>180523.63636363653</v>
      </c>
      <c r="K358" s="244"/>
      <c r="L358" s="194"/>
    </row>
    <row r="359" spans="3:12" x14ac:dyDescent="0.2">
      <c r="C359" s="244">
        <v>1</v>
      </c>
      <c r="D359" s="245"/>
      <c r="E359" s="244">
        <v>2</v>
      </c>
      <c r="F359" s="244">
        <v>49</v>
      </c>
      <c r="G359" s="244">
        <f t="shared" si="23"/>
        <v>40</v>
      </c>
      <c r="H359" s="244">
        <f t="shared" si="24"/>
        <v>3415.5194805194837</v>
      </c>
      <c r="I359" s="244">
        <f t="shared" si="25"/>
        <v>13946.704545454559</v>
      </c>
      <c r="J359" s="244">
        <f t="shared" si="26"/>
        <v>167360.4545454547</v>
      </c>
      <c r="K359" s="244"/>
      <c r="L359" s="194"/>
    </row>
    <row r="360" spans="3:12" x14ac:dyDescent="0.2">
      <c r="C360" s="244">
        <v>1</v>
      </c>
      <c r="D360" s="245"/>
      <c r="E360" s="244">
        <v>2</v>
      </c>
      <c r="F360" s="244">
        <v>38</v>
      </c>
      <c r="G360" s="244">
        <f t="shared" si="23"/>
        <v>40</v>
      </c>
      <c r="H360" s="244">
        <f t="shared" si="24"/>
        <v>3859.8803827751231</v>
      </c>
      <c r="I360" s="244">
        <f t="shared" si="25"/>
        <v>12222.954545454557</v>
      </c>
      <c r="J360" s="244">
        <f t="shared" si="26"/>
        <v>146675.45454545468</v>
      </c>
      <c r="K360" s="244"/>
      <c r="L360" s="194"/>
    </row>
    <row r="361" spans="3:12" x14ac:dyDescent="0.2">
      <c r="C361" s="244">
        <v>1</v>
      </c>
      <c r="D361" s="245"/>
      <c r="E361" s="244">
        <v>2</v>
      </c>
      <c r="F361" s="244">
        <v>48</v>
      </c>
      <c r="G361" s="244">
        <f t="shared" si="23"/>
        <v>40</v>
      </c>
      <c r="H361" s="244">
        <f t="shared" si="24"/>
        <v>3447.5000000000032</v>
      </c>
      <c r="I361" s="244">
        <f t="shared" si="25"/>
        <v>13790.000000000013</v>
      </c>
      <c r="J361" s="244">
        <f t="shared" si="26"/>
        <v>165480.00000000015</v>
      </c>
      <c r="K361" s="244"/>
      <c r="L361" s="194"/>
    </row>
    <row r="362" spans="3:12" x14ac:dyDescent="0.2">
      <c r="C362" s="244">
        <v>1</v>
      </c>
      <c r="D362" s="245"/>
      <c r="E362" s="244">
        <v>1</v>
      </c>
      <c r="F362" s="244">
        <v>26</v>
      </c>
      <c r="G362" s="244">
        <f t="shared" si="23"/>
        <v>34</v>
      </c>
      <c r="H362" s="244">
        <f t="shared" si="24"/>
        <v>4339.5104895104932</v>
      </c>
      <c r="I362" s="244">
        <f t="shared" si="25"/>
        <v>9402.2727272727352</v>
      </c>
      <c r="J362" s="244">
        <f t="shared" si="26"/>
        <v>112827.27272727282</v>
      </c>
      <c r="K362" s="244"/>
      <c r="L362" s="194"/>
    </row>
    <row r="363" spans="3:12" x14ac:dyDescent="0.2">
      <c r="C363" s="244">
        <v>1</v>
      </c>
      <c r="D363" s="245"/>
      <c r="E363" s="244">
        <v>1</v>
      </c>
      <c r="F363" s="244">
        <v>26</v>
      </c>
      <c r="G363" s="244">
        <f t="shared" si="23"/>
        <v>34</v>
      </c>
      <c r="H363" s="244">
        <f t="shared" si="24"/>
        <v>4339.5104895104932</v>
      </c>
      <c r="I363" s="244">
        <f t="shared" si="25"/>
        <v>9402.2727272727352</v>
      </c>
      <c r="J363" s="244">
        <f t="shared" si="26"/>
        <v>112827.27272727282</v>
      </c>
      <c r="K363" s="244"/>
      <c r="L363" s="194"/>
    </row>
    <row r="364" spans="3:12" x14ac:dyDescent="0.2">
      <c r="C364" s="244">
        <v>1</v>
      </c>
      <c r="D364" s="245"/>
      <c r="E364" s="244">
        <v>1</v>
      </c>
      <c r="F364" s="244">
        <v>26</v>
      </c>
      <c r="G364" s="244">
        <f t="shared" si="23"/>
        <v>34</v>
      </c>
      <c r="H364" s="244">
        <f t="shared" si="24"/>
        <v>4339.5104895104932</v>
      </c>
      <c r="I364" s="244">
        <f t="shared" si="25"/>
        <v>9402.2727272727352</v>
      </c>
      <c r="J364" s="244">
        <f t="shared" si="26"/>
        <v>112827.27272727282</v>
      </c>
      <c r="K364" s="244"/>
      <c r="L364" s="194"/>
    </row>
    <row r="365" spans="3:12" x14ac:dyDescent="0.2">
      <c r="C365" s="244">
        <v>1</v>
      </c>
      <c r="D365" s="245"/>
      <c r="E365" s="244">
        <v>1</v>
      </c>
      <c r="F365" s="244">
        <v>26</v>
      </c>
      <c r="G365" s="244">
        <f t="shared" si="23"/>
        <v>34</v>
      </c>
      <c r="H365" s="244">
        <f t="shared" si="24"/>
        <v>4339.5104895104932</v>
      </c>
      <c r="I365" s="244">
        <f t="shared" si="25"/>
        <v>9402.2727272727352</v>
      </c>
      <c r="J365" s="244">
        <f t="shared" si="26"/>
        <v>112827.27272727282</v>
      </c>
      <c r="K365" s="244"/>
      <c r="L365" s="194"/>
    </row>
    <row r="366" spans="3:12" x14ac:dyDescent="0.2">
      <c r="C366" s="244">
        <v>1</v>
      </c>
      <c r="D366" s="245"/>
      <c r="E366" s="244">
        <v>3</v>
      </c>
      <c r="F366" s="244">
        <v>52</v>
      </c>
      <c r="G366" s="244">
        <f t="shared" si="23"/>
        <v>44</v>
      </c>
      <c r="H366" s="244">
        <f t="shared" si="24"/>
        <v>3471.6083916083949</v>
      </c>
      <c r="I366" s="244">
        <f t="shared" si="25"/>
        <v>15043.636363636377</v>
      </c>
      <c r="J366" s="244">
        <f t="shared" si="26"/>
        <v>180523.63636363653</v>
      </c>
      <c r="K366" s="244"/>
      <c r="L366" s="194"/>
    </row>
    <row r="367" spans="3:12" x14ac:dyDescent="0.2">
      <c r="C367" s="244">
        <v>1</v>
      </c>
      <c r="D367" s="245"/>
      <c r="E367" s="244">
        <v>2</v>
      </c>
      <c r="F367" s="244">
        <v>49</v>
      </c>
      <c r="G367" s="244">
        <f t="shared" si="23"/>
        <v>40</v>
      </c>
      <c r="H367" s="244">
        <f t="shared" si="24"/>
        <v>3415.5194805194837</v>
      </c>
      <c r="I367" s="244">
        <f t="shared" si="25"/>
        <v>13946.704545454559</v>
      </c>
      <c r="J367" s="244">
        <f t="shared" si="26"/>
        <v>167360.4545454547</v>
      </c>
      <c r="K367" s="244"/>
      <c r="L367" s="194"/>
    </row>
    <row r="368" spans="3:12" x14ac:dyDescent="0.2">
      <c r="C368" s="244">
        <v>1</v>
      </c>
      <c r="D368" s="245"/>
      <c r="E368" s="244">
        <v>2</v>
      </c>
      <c r="F368" s="244">
        <v>38</v>
      </c>
      <c r="G368" s="244">
        <f t="shared" si="23"/>
        <v>40</v>
      </c>
      <c r="H368" s="244">
        <f t="shared" si="24"/>
        <v>3859.8803827751231</v>
      </c>
      <c r="I368" s="244">
        <f t="shared" si="25"/>
        <v>12222.954545454557</v>
      </c>
      <c r="J368" s="244">
        <f t="shared" si="26"/>
        <v>146675.45454545468</v>
      </c>
      <c r="K368" s="244"/>
      <c r="L368" s="194"/>
    </row>
    <row r="369" spans="3:12" x14ac:dyDescent="0.2">
      <c r="C369" s="244">
        <v>1</v>
      </c>
      <c r="D369" s="245"/>
      <c r="E369" s="244">
        <v>2</v>
      </c>
      <c r="F369" s="244">
        <v>48</v>
      </c>
      <c r="G369" s="244">
        <f t="shared" si="23"/>
        <v>40</v>
      </c>
      <c r="H369" s="244">
        <f t="shared" si="24"/>
        <v>3447.5000000000032</v>
      </c>
      <c r="I369" s="244">
        <f t="shared" si="25"/>
        <v>13790.000000000013</v>
      </c>
      <c r="J369" s="244">
        <f t="shared" si="26"/>
        <v>165480.00000000015</v>
      </c>
      <c r="K369" s="244"/>
      <c r="L369" s="194"/>
    </row>
    <row r="370" spans="3:12" x14ac:dyDescent="0.2">
      <c r="C370" s="244">
        <v>1</v>
      </c>
      <c r="D370" s="245"/>
      <c r="E370" s="244">
        <v>1</v>
      </c>
      <c r="F370" s="244">
        <v>26</v>
      </c>
      <c r="G370" s="244">
        <f t="shared" si="23"/>
        <v>34</v>
      </c>
      <c r="H370" s="244">
        <f t="shared" si="24"/>
        <v>4339.5104895104932</v>
      </c>
      <c r="I370" s="244">
        <f t="shared" si="25"/>
        <v>9402.2727272727352</v>
      </c>
      <c r="J370" s="244">
        <f t="shared" si="26"/>
        <v>112827.27272727282</v>
      </c>
      <c r="K370" s="244"/>
      <c r="L370" s="194"/>
    </row>
    <row r="371" spans="3:12" x14ac:dyDescent="0.2">
      <c r="C371" s="244">
        <v>1</v>
      </c>
      <c r="D371" s="245"/>
      <c r="E371" s="244">
        <v>1</v>
      </c>
      <c r="F371" s="244">
        <v>26</v>
      </c>
      <c r="G371" s="244">
        <f t="shared" si="23"/>
        <v>34</v>
      </c>
      <c r="H371" s="244">
        <f t="shared" si="24"/>
        <v>4339.5104895104932</v>
      </c>
      <c r="I371" s="244">
        <f t="shared" si="25"/>
        <v>9402.2727272727352</v>
      </c>
      <c r="J371" s="244">
        <f t="shared" si="26"/>
        <v>112827.27272727282</v>
      </c>
      <c r="K371" s="244"/>
      <c r="L371" s="194"/>
    </row>
    <row r="372" spans="3:12" x14ac:dyDescent="0.2">
      <c r="C372" s="244">
        <v>1</v>
      </c>
      <c r="D372" s="245"/>
      <c r="E372" s="244">
        <v>1</v>
      </c>
      <c r="F372" s="244">
        <v>26</v>
      </c>
      <c r="G372" s="244">
        <f t="shared" si="23"/>
        <v>34</v>
      </c>
      <c r="H372" s="244">
        <f t="shared" si="24"/>
        <v>4339.5104895104932</v>
      </c>
      <c r="I372" s="244">
        <f t="shared" si="25"/>
        <v>9402.2727272727352</v>
      </c>
      <c r="J372" s="244">
        <f t="shared" si="26"/>
        <v>112827.27272727282</v>
      </c>
      <c r="K372" s="244"/>
      <c r="L372" s="194"/>
    </row>
    <row r="373" spans="3:12" x14ac:dyDescent="0.2">
      <c r="C373" s="244">
        <v>1</v>
      </c>
      <c r="D373" s="245"/>
      <c r="E373" s="244">
        <v>1</v>
      </c>
      <c r="F373" s="244">
        <v>26</v>
      </c>
      <c r="G373" s="244">
        <f t="shared" si="23"/>
        <v>34</v>
      </c>
      <c r="H373" s="244">
        <f t="shared" si="24"/>
        <v>4339.5104895104932</v>
      </c>
      <c r="I373" s="244">
        <f t="shared" si="25"/>
        <v>9402.2727272727352</v>
      </c>
      <c r="J373" s="244">
        <f t="shared" si="26"/>
        <v>112827.27272727282</v>
      </c>
      <c r="K373" s="244"/>
      <c r="L373" s="194"/>
    </row>
    <row r="374" spans="3:12" x14ac:dyDescent="0.2">
      <c r="C374" s="244">
        <v>1</v>
      </c>
      <c r="D374" s="245"/>
      <c r="E374" s="244">
        <v>3</v>
      </c>
      <c r="F374" s="244">
        <v>52</v>
      </c>
      <c r="G374" s="244">
        <f t="shared" si="23"/>
        <v>44</v>
      </c>
      <c r="H374" s="244">
        <f t="shared" si="24"/>
        <v>3471.6083916083949</v>
      </c>
      <c r="I374" s="244">
        <f t="shared" si="25"/>
        <v>15043.636363636377</v>
      </c>
      <c r="J374" s="244">
        <f t="shared" si="26"/>
        <v>180523.63636363653</v>
      </c>
      <c r="K374" s="244"/>
      <c r="L374" s="194"/>
    </row>
    <row r="375" spans="3:12" x14ac:dyDescent="0.2">
      <c r="C375" s="244">
        <v>1</v>
      </c>
      <c r="D375" s="245"/>
      <c r="E375" s="244">
        <v>2</v>
      </c>
      <c r="F375" s="244">
        <v>49</v>
      </c>
      <c r="G375" s="244">
        <f t="shared" si="23"/>
        <v>40</v>
      </c>
      <c r="H375" s="244">
        <f t="shared" si="24"/>
        <v>3415.5194805194837</v>
      </c>
      <c r="I375" s="244">
        <f t="shared" si="25"/>
        <v>13946.704545454559</v>
      </c>
      <c r="J375" s="244">
        <f t="shared" si="26"/>
        <v>167360.4545454547</v>
      </c>
      <c r="K375" s="244"/>
      <c r="L375" s="194"/>
    </row>
    <row r="376" spans="3:12" x14ac:dyDescent="0.2">
      <c r="C376" s="244">
        <v>1</v>
      </c>
      <c r="D376" s="245"/>
      <c r="E376" s="244">
        <v>1</v>
      </c>
      <c r="F376" s="244">
        <v>24</v>
      </c>
      <c r="G376" s="244">
        <f t="shared" si="23"/>
        <v>34</v>
      </c>
      <c r="H376" s="244">
        <f t="shared" si="24"/>
        <v>4544.4318181818226</v>
      </c>
      <c r="I376" s="244">
        <f t="shared" si="25"/>
        <v>9088.8636363636451</v>
      </c>
      <c r="J376" s="244">
        <f t="shared" si="26"/>
        <v>109066.36363636373</v>
      </c>
      <c r="K376" s="244"/>
      <c r="L376" s="194"/>
    </row>
    <row r="377" spans="3:12" x14ac:dyDescent="0.2">
      <c r="C377" s="244">
        <v>1</v>
      </c>
      <c r="D377" s="245"/>
      <c r="E377" s="244">
        <v>2</v>
      </c>
      <c r="F377" s="244">
        <v>42</v>
      </c>
      <c r="G377" s="244">
        <f t="shared" si="23"/>
        <v>40</v>
      </c>
      <c r="H377" s="244">
        <f t="shared" si="24"/>
        <v>3671.3636363636392</v>
      </c>
      <c r="I377" s="244">
        <f t="shared" si="25"/>
        <v>12849.772727272737</v>
      </c>
      <c r="J377" s="244">
        <f t="shared" si="26"/>
        <v>154197.27272727285</v>
      </c>
      <c r="K377" s="244"/>
      <c r="L377" s="194"/>
    </row>
    <row r="378" spans="3:12" x14ac:dyDescent="0.2">
      <c r="C378" s="244">
        <v>1</v>
      </c>
      <c r="D378" s="245"/>
      <c r="E378" s="244">
        <v>1</v>
      </c>
      <c r="F378" s="244">
        <v>26</v>
      </c>
      <c r="G378" s="244">
        <f t="shared" si="23"/>
        <v>34</v>
      </c>
      <c r="H378" s="244">
        <f t="shared" si="24"/>
        <v>4339.5104895104932</v>
      </c>
      <c r="I378" s="244">
        <f t="shared" si="25"/>
        <v>9402.2727272727352</v>
      </c>
      <c r="J378" s="244">
        <f t="shared" si="26"/>
        <v>112827.27272727282</v>
      </c>
      <c r="K378" s="244"/>
      <c r="L378" s="194"/>
    </row>
    <row r="379" spans="3:12" x14ac:dyDescent="0.2">
      <c r="C379" s="244">
        <v>1</v>
      </c>
      <c r="D379" s="245"/>
      <c r="E379" s="244">
        <v>1</v>
      </c>
      <c r="F379" s="244">
        <v>26</v>
      </c>
      <c r="G379" s="244">
        <f t="shared" si="23"/>
        <v>34</v>
      </c>
      <c r="H379" s="244">
        <f t="shared" si="24"/>
        <v>4339.5104895104932</v>
      </c>
      <c r="I379" s="244">
        <f t="shared" si="25"/>
        <v>9402.2727272727352</v>
      </c>
      <c r="J379" s="244">
        <f t="shared" si="26"/>
        <v>112827.27272727282</v>
      </c>
      <c r="K379" s="244"/>
      <c r="L379" s="194"/>
    </row>
    <row r="380" spans="3:12" x14ac:dyDescent="0.2">
      <c r="C380" s="244">
        <v>1</v>
      </c>
      <c r="D380" s="245"/>
      <c r="E380" s="244">
        <v>1</v>
      </c>
      <c r="F380" s="244">
        <v>26</v>
      </c>
      <c r="G380" s="244">
        <f t="shared" si="23"/>
        <v>34</v>
      </c>
      <c r="H380" s="244">
        <f t="shared" si="24"/>
        <v>4339.5104895104932</v>
      </c>
      <c r="I380" s="244">
        <f t="shared" si="25"/>
        <v>9402.2727272727352</v>
      </c>
      <c r="J380" s="244">
        <f t="shared" si="26"/>
        <v>112827.27272727282</v>
      </c>
      <c r="K380" s="244"/>
      <c r="L380" s="194"/>
    </row>
    <row r="381" spans="3:12" x14ac:dyDescent="0.2">
      <c r="C381" s="244">
        <v>1</v>
      </c>
      <c r="D381" s="245"/>
      <c r="E381" s="244">
        <v>1</v>
      </c>
      <c r="F381" s="244">
        <v>26</v>
      </c>
      <c r="G381" s="244">
        <f t="shared" si="23"/>
        <v>34</v>
      </c>
      <c r="H381" s="244">
        <f t="shared" si="24"/>
        <v>4339.5104895104932</v>
      </c>
      <c r="I381" s="244">
        <f t="shared" si="25"/>
        <v>9402.2727272727352</v>
      </c>
      <c r="J381" s="244">
        <f t="shared" si="26"/>
        <v>112827.27272727282</v>
      </c>
      <c r="K381" s="244"/>
      <c r="L381" s="194"/>
    </row>
    <row r="382" spans="3:12" x14ac:dyDescent="0.2">
      <c r="C382" s="244">
        <v>1</v>
      </c>
      <c r="D382" s="245"/>
      <c r="E382" s="244">
        <v>3</v>
      </c>
      <c r="F382" s="244">
        <v>52</v>
      </c>
      <c r="G382" s="244">
        <f t="shared" si="23"/>
        <v>44</v>
      </c>
      <c r="H382" s="244">
        <f t="shared" si="24"/>
        <v>3471.6083916083949</v>
      </c>
      <c r="I382" s="244">
        <f t="shared" si="25"/>
        <v>15043.636363636377</v>
      </c>
      <c r="J382" s="244">
        <f t="shared" si="26"/>
        <v>180523.63636363653</v>
      </c>
      <c r="K382" s="244"/>
      <c r="L382" s="194"/>
    </row>
    <row r="383" spans="3:12" x14ac:dyDescent="0.2">
      <c r="C383" s="244">
        <v>1</v>
      </c>
      <c r="D383" s="245"/>
      <c r="E383" s="244">
        <v>1</v>
      </c>
      <c r="F383" s="244">
        <v>31</v>
      </c>
      <c r="G383" s="244">
        <f t="shared" si="23"/>
        <v>34</v>
      </c>
      <c r="H383" s="244">
        <f t="shared" si="24"/>
        <v>3942.8885630498567</v>
      </c>
      <c r="I383" s="244">
        <f t="shared" si="25"/>
        <v>10185.795454545463</v>
      </c>
      <c r="J383" s="244">
        <f t="shared" si="26"/>
        <v>122229.54545454556</v>
      </c>
      <c r="K383" s="244"/>
      <c r="L383" s="194"/>
    </row>
    <row r="384" spans="3:12" x14ac:dyDescent="0.2">
      <c r="C384" s="244">
        <v>1</v>
      </c>
      <c r="D384" s="245"/>
      <c r="E384" s="244">
        <v>2</v>
      </c>
      <c r="F384" s="244">
        <v>38</v>
      </c>
      <c r="G384" s="244">
        <f t="shared" si="23"/>
        <v>40</v>
      </c>
      <c r="H384" s="244">
        <f t="shared" si="24"/>
        <v>3859.8803827751231</v>
      </c>
      <c r="I384" s="244">
        <f t="shared" si="25"/>
        <v>12222.954545454557</v>
      </c>
      <c r="J384" s="244">
        <f t="shared" si="26"/>
        <v>146675.45454545468</v>
      </c>
      <c r="K384" s="244"/>
      <c r="L384" s="194"/>
    </row>
    <row r="385" spans="3:12" x14ac:dyDescent="0.2">
      <c r="C385" s="244">
        <v>1</v>
      </c>
      <c r="D385" s="245"/>
      <c r="E385" s="244">
        <v>1</v>
      </c>
      <c r="F385" s="244">
        <v>28</v>
      </c>
      <c r="G385" s="244">
        <f t="shared" si="23"/>
        <v>34</v>
      </c>
      <c r="H385" s="244">
        <f t="shared" si="24"/>
        <v>4163.8636363636406</v>
      </c>
      <c r="I385" s="244">
        <f t="shared" si="25"/>
        <v>9715.6818181818289</v>
      </c>
      <c r="J385" s="244">
        <f t="shared" si="26"/>
        <v>116588.18181818194</v>
      </c>
      <c r="K385" s="244"/>
      <c r="L385" s="194"/>
    </row>
    <row r="386" spans="3:12" x14ac:dyDescent="0.2">
      <c r="C386" s="244">
        <v>1</v>
      </c>
      <c r="D386" s="245"/>
      <c r="E386" s="244">
        <v>3</v>
      </c>
      <c r="F386" s="244">
        <v>53</v>
      </c>
      <c r="G386" s="244">
        <f t="shared" si="23"/>
        <v>44</v>
      </c>
      <c r="H386" s="244">
        <f t="shared" si="24"/>
        <v>3441.5866209262463</v>
      </c>
      <c r="I386" s="244">
        <f t="shared" si="25"/>
        <v>15200.340909090921</v>
      </c>
      <c r="J386" s="244">
        <f t="shared" si="26"/>
        <v>182404.09090909106</v>
      </c>
      <c r="K386" s="244"/>
      <c r="L386" s="194"/>
    </row>
    <row r="387" spans="3:12" x14ac:dyDescent="0.2">
      <c r="C387" s="244">
        <v>1</v>
      </c>
      <c r="D387" s="245"/>
      <c r="E387" s="244">
        <v>1</v>
      </c>
      <c r="F387" s="244">
        <v>26</v>
      </c>
      <c r="G387" s="244">
        <f t="shared" si="23"/>
        <v>34</v>
      </c>
      <c r="H387" s="244">
        <f t="shared" si="24"/>
        <v>4339.5104895104932</v>
      </c>
      <c r="I387" s="244">
        <f t="shared" si="25"/>
        <v>9402.2727272727352</v>
      </c>
      <c r="J387" s="244">
        <f t="shared" si="26"/>
        <v>112827.27272727282</v>
      </c>
      <c r="K387" s="244"/>
      <c r="L387" s="194"/>
    </row>
    <row r="388" spans="3:12" x14ac:dyDescent="0.2">
      <c r="C388" s="244">
        <v>1</v>
      </c>
      <c r="D388" s="245"/>
      <c r="E388" s="244">
        <v>1</v>
      </c>
      <c r="F388" s="244">
        <v>26</v>
      </c>
      <c r="G388" s="244">
        <f t="shared" si="23"/>
        <v>34</v>
      </c>
      <c r="H388" s="244">
        <f t="shared" si="24"/>
        <v>4339.5104895104932</v>
      </c>
      <c r="I388" s="244">
        <f t="shared" si="25"/>
        <v>9402.2727272727352</v>
      </c>
      <c r="J388" s="244">
        <f t="shared" si="26"/>
        <v>112827.27272727282</v>
      </c>
      <c r="K388" s="244"/>
      <c r="L388" s="194"/>
    </row>
    <row r="389" spans="3:12" x14ac:dyDescent="0.2">
      <c r="C389" s="244">
        <v>1</v>
      </c>
      <c r="D389" s="245"/>
      <c r="E389" s="244">
        <v>1</v>
      </c>
      <c r="F389" s="244">
        <v>26</v>
      </c>
      <c r="G389" s="244">
        <f t="shared" si="23"/>
        <v>34</v>
      </c>
      <c r="H389" s="244">
        <f t="shared" si="24"/>
        <v>4339.5104895104932</v>
      </c>
      <c r="I389" s="244">
        <f t="shared" si="25"/>
        <v>9402.2727272727352</v>
      </c>
      <c r="J389" s="244">
        <f t="shared" si="26"/>
        <v>112827.27272727282</v>
      </c>
      <c r="K389" s="244"/>
      <c r="L389" s="194"/>
    </row>
    <row r="390" spans="3:12" x14ac:dyDescent="0.2">
      <c r="C390" s="244">
        <v>1</v>
      </c>
      <c r="D390" s="245"/>
      <c r="E390" s="244">
        <v>2</v>
      </c>
      <c r="F390" s="244">
        <v>48</v>
      </c>
      <c r="G390" s="244">
        <f t="shared" si="23"/>
        <v>40</v>
      </c>
      <c r="H390" s="244">
        <f t="shared" si="24"/>
        <v>3447.5000000000032</v>
      </c>
      <c r="I390" s="244">
        <f t="shared" si="25"/>
        <v>13790.000000000013</v>
      </c>
      <c r="J390" s="244">
        <f t="shared" si="26"/>
        <v>165480.00000000015</v>
      </c>
      <c r="K390" s="244"/>
      <c r="L390" s="194"/>
    </row>
    <row r="391" spans="3:12" x14ac:dyDescent="0.2">
      <c r="C391" s="244">
        <v>1</v>
      </c>
      <c r="D391" s="245"/>
      <c r="E391" s="244">
        <v>2</v>
      </c>
      <c r="F391" s="244">
        <v>38</v>
      </c>
      <c r="G391" s="244">
        <f t="shared" si="23"/>
        <v>40</v>
      </c>
      <c r="H391" s="244">
        <f t="shared" si="24"/>
        <v>3859.8803827751231</v>
      </c>
      <c r="I391" s="244">
        <f t="shared" si="25"/>
        <v>12222.954545454557</v>
      </c>
      <c r="J391" s="244">
        <f t="shared" si="26"/>
        <v>146675.45454545468</v>
      </c>
      <c r="K391" s="244"/>
      <c r="L391" s="194"/>
    </row>
    <row r="392" spans="3:12" x14ac:dyDescent="0.2">
      <c r="C392" s="244">
        <v>1</v>
      </c>
      <c r="D392" s="245"/>
      <c r="E392" s="244">
        <v>1</v>
      </c>
      <c r="F392" s="244">
        <v>28</v>
      </c>
      <c r="G392" s="244">
        <f t="shared" si="23"/>
        <v>34</v>
      </c>
      <c r="H392" s="244">
        <f t="shared" si="24"/>
        <v>4163.8636363636406</v>
      </c>
      <c r="I392" s="244">
        <f t="shared" si="25"/>
        <v>9715.6818181818289</v>
      </c>
      <c r="J392" s="244">
        <f t="shared" si="26"/>
        <v>116588.18181818194</v>
      </c>
      <c r="K392" s="244"/>
      <c r="L392" s="194"/>
    </row>
    <row r="393" spans="3:12" x14ac:dyDescent="0.2">
      <c r="C393" s="244">
        <v>1</v>
      </c>
      <c r="D393" s="245"/>
      <c r="E393" s="244">
        <v>3</v>
      </c>
      <c r="F393" s="244">
        <v>53</v>
      </c>
      <c r="G393" s="244">
        <f t="shared" si="23"/>
        <v>44</v>
      </c>
      <c r="H393" s="244">
        <f t="shared" si="24"/>
        <v>3441.5866209262463</v>
      </c>
      <c r="I393" s="244">
        <f t="shared" si="25"/>
        <v>15200.340909090921</v>
      </c>
      <c r="J393" s="244">
        <f t="shared" si="26"/>
        <v>182404.09090909106</v>
      </c>
      <c r="K393" s="244"/>
      <c r="L393" s="194"/>
    </row>
    <row r="394" spans="3:12" x14ac:dyDescent="0.2">
      <c r="C394" s="244">
        <v>1</v>
      </c>
      <c r="D394" s="245"/>
      <c r="E394" s="244">
        <v>1</v>
      </c>
      <c r="F394" s="244">
        <v>26</v>
      </c>
      <c r="G394" s="244">
        <f t="shared" si="23"/>
        <v>34</v>
      </c>
      <c r="H394" s="244">
        <f t="shared" si="24"/>
        <v>4339.5104895104932</v>
      </c>
      <c r="I394" s="244">
        <f t="shared" si="25"/>
        <v>9402.2727272727352</v>
      </c>
      <c r="J394" s="244">
        <f t="shared" si="26"/>
        <v>112827.27272727282</v>
      </c>
      <c r="K394" s="244"/>
      <c r="L394" s="194"/>
    </row>
    <row r="395" spans="3:12" x14ac:dyDescent="0.2">
      <c r="C395" s="244">
        <v>1</v>
      </c>
      <c r="D395" s="245"/>
      <c r="E395" s="244">
        <v>1</v>
      </c>
      <c r="F395" s="244">
        <v>26</v>
      </c>
      <c r="G395" s="244">
        <f t="shared" si="23"/>
        <v>34</v>
      </c>
      <c r="H395" s="244">
        <f t="shared" si="24"/>
        <v>4339.5104895104932</v>
      </c>
      <c r="I395" s="244">
        <f t="shared" si="25"/>
        <v>9402.2727272727352</v>
      </c>
      <c r="J395" s="244">
        <f t="shared" si="26"/>
        <v>112827.27272727282</v>
      </c>
      <c r="K395" s="244"/>
      <c r="L395" s="194"/>
    </row>
    <row r="396" spans="3:12" x14ac:dyDescent="0.2">
      <c r="C396" s="244">
        <v>1</v>
      </c>
      <c r="D396" s="245"/>
      <c r="E396" s="244">
        <v>1</v>
      </c>
      <c r="F396" s="244">
        <v>26</v>
      </c>
      <c r="G396" s="244">
        <f t="shared" si="23"/>
        <v>34</v>
      </c>
      <c r="H396" s="244">
        <f t="shared" si="24"/>
        <v>4339.5104895104932</v>
      </c>
      <c r="I396" s="244">
        <f t="shared" si="25"/>
        <v>9402.2727272727352</v>
      </c>
      <c r="J396" s="244">
        <f t="shared" si="26"/>
        <v>112827.27272727282</v>
      </c>
      <c r="K396" s="244"/>
      <c r="L396" s="194"/>
    </row>
    <row r="397" spans="3:12" x14ac:dyDescent="0.2">
      <c r="C397" s="244">
        <v>1</v>
      </c>
      <c r="D397" s="245"/>
      <c r="E397" s="244">
        <v>2</v>
      </c>
      <c r="F397" s="244">
        <v>53</v>
      </c>
      <c r="G397" s="244">
        <f t="shared" si="23"/>
        <v>40</v>
      </c>
      <c r="H397" s="244">
        <f t="shared" si="24"/>
        <v>3299.6655231560921</v>
      </c>
      <c r="I397" s="244">
        <f t="shared" si="25"/>
        <v>14573.522727272741</v>
      </c>
      <c r="J397" s="244">
        <f t="shared" si="26"/>
        <v>174882.27272727288</v>
      </c>
      <c r="K397" s="244"/>
      <c r="L397" s="194"/>
    </row>
    <row r="398" spans="3:12" x14ac:dyDescent="0.2">
      <c r="C398" s="244">
        <v>1</v>
      </c>
      <c r="D398" s="245"/>
      <c r="E398" s="244">
        <v>2</v>
      </c>
      <c r="F398" s="244">
        <v>38</v>
      </c>
      <c r="G398" s="244">
        <f t="shared" si="23"/>
        <v>40</v>
      </c>
      <c r="H398" s="244">
        <f t="shared" si="24"/>
        <v>3859.8803827751231</v>
      </c>
      <c r="I398" s="244">
        <f t="shared" si="25"/>
        <v>12222.954545454557</v>
      </c>
      <c r="J398" s="244">
        <f t="shared" si="26"/>
        <v>146675.45454545468</v>
      </c>
      <c r="K398" s="244"/>
      <c r="L398" s="194"/>
    </row>
    <row r="399" spans="3:12" x14ac:dyDescent="0.2">
      <c r="C399" s="244">
        <v>1</v>
      </c>
      <c r="D399" s="245"/>
      <c r="E399" s="244">
        <v>1</v>
      </c>
      <c r="F399" s="244">
        <v>28</v>
      </c>
      <c r="G399" s="244">
        <f t="shared" si="23"/>
        <v>34</v>
      </c>
      <c r="H399" s="244">
        <f t="shared" si="24"/>
        <v>4163.8636363636406</v>
      </c>
      <c r="I399" s="244">
        <f t="shared" si="25"/>
        <v>9715.6818181818289</v>
      </c>
      <c r="J399" s="244">
        <f t="shared" si="26"/>
        <v>116588.18181818194</v>
      </c>
      <c r="K399" s="244"/>
      <c r="L399" s="194"/>
    </row>
    <row r="400" spans="3:12" x14ac:dyDescent="0.2">
      <c r="C400" s="244">
        <v>1</v>
      </c>
      <c r="D400" s="245"/>
      <c r="E400" s="244">
        <v>3</v>
      </c>
      <c r="F400" s="244">
        <v>53</v>
      </c>
      <c r="G400" s="244">
        <f t="shared" si="23"/>
        <v>44</v>
      </c>
      <c r="H400" s="244">
        <f t="shared" si="24"/>
        <v>3441.5866209262463</v>
      </c>
      <c r="I400" s="244">
        <f t="shared" si="25"/>
        <v>15200.340909090921</v>
      </c>
      <c r="J400" s="244">
        <f t="shared" si="26"/>
        <v>182404.09090909106</v>
      </c>
      <c r="K400" s="244"/>
      <c r="L400" s="194"/>
    </row>
    <row r="401" spans="3:12" x14ac:dyDescent="0.2">
      <c r="C401" s="244">
        <v>1</v>
      </c>
      <c r="D401" s="245"/>
      <c r="E401" s="244">
        <v>1</v>
      </c>
      <c r="F401" s="244">
        <v>26</v>
      </c>
      <c r="G401" s="244">
        <f t="shared" si="23"/>
        <v>34</v>
      </c>
      <c r="H401" s="244">
        <f t="shared" si="24"/>
        <v>4339.5104895104932</v>
      </c>
      <c r="I401" s="244">
        <f t="shared" si="25"/>
        <v>9402.2727272727352</v>
      </c>
      <c r="J401" s="244">
        <f t="shared" si="26"/>
        <v>112827.27272727282</v>
      </c>
      <c r="K401" s="244"/>
      <c r="L401" s="194"/>
    </row>
    <row r="402" spans="3:12" x14ac:dyDescent="0.2">
      <c r="C402" s="244">
        <v>1</v>
      </c>
      <c r="D402" s="245"/>
      <c r="E402" s="244">
        <v>1</v>
      </c>
      <c r="F402" s="244">
        <v>26</v>
      </c>
      <c r="G402" s="244">
        <f t="shared" si="23"/>
        <v>34</v>
      </c>
      <c r="H402" s="244">
        <f t="shared" si="24"/>
        <v>4339.5104895104932</v>
      </c>
      <c r="I402" s="244">
        <f t="shared" si="25"/>
        <v>9402.2727272727352</v>
      </c>
      <c r="J402" s="244">
        <f t="shared" si="26"/>
        <v>112827.27272727282</v>
      </c>
      <c r="K402" s="244"/>
      <c r="L402" s="194"/>
    </row>
    <row r="403" spans="3:12" x14ac:dyDescent="0.2">
      <c r="C403" s="244">
        <v>1</v>
      </c>
      <c r="D403" s="245"/>
      <c r="E403" s="244">
        <v>1</v>
      </c>
      <c r="F403" s="244">
        <v>26</v>
      </c>
      <c r="G403" s="244">
        <f t="shared" si="23"/>
        <v>34</v>
      </c>
      <c r="H403" s="244">
        <f t="shared" si="24"/>
        <v>4339.5104895104932</v>
      </c>
      <c r="I403" s="244">
        <f t="shared" si="25"/>
        <v>9402.2727272727352</v>
      </c>
      <c r="J403" s="244">
        <f t="shared" si="26"/>
        <v>112827.27272727282</v>
      </c>
      <c r="K403" s="244"/>
      <c r="L403" s="194"/>
    </row>
    <row r="404" spans="3:12" x14ac:dyDescent="0.2">
      <c r="C404" s="244">
        <v>1</v>
      </c>
      <c r="D404" s="245"/>
      <c r="E404" s="244">
        <v>2</v>
      </c>
      <c r="F404" s="244">
        <v>53</v>
      </c>
      <c r="G404" s="244">
        <f t="shared" si="23"/>
        <v>40</v>
      </c>
      <c r="H404" s="244">
        <f t="shared" si="24"/>
        <v>3299.6655231560921</v>
      </c>
      <c r="I404" s="244">
        <f t="shared" si="25"/>
        <v>14573.522727272741</v>
      </c>
      <c r="J404" s="244">
        <f t="shared" si="26"/>
        <v>174882.27272727288</v>
      </c>
      <c r="K404" s="244"/>
      <c r="L404" s="194"/>
    </row>
    <row r="405" spans="3:12" x14ac:dyDescent="0.2">
      <c r="C405" s="244">
        <v>1</v>
      </c>
      <c r="D405" s="245"/>
      <c r="E405" s="244">
        <v>2</v>
      </c>
      <c r="F405" s="244">
        <v>38</v>
      </c>
      <c r="G405" s="244">
        <f t="shared" si="23"/>
        <v>40</v>
      </c>
      <c r="H405" s="244">
        <f t="shared" si="24"/>
        <v>3859.8803827751231</v>
      </c>
      <c r="I405" s="244">
        <f t="shared" si="25"/>
        <v>12222.954545454557</v>
      </c>
      <c r="J405" s="244">
        <f t="shared" si="26"/>
        <v>146675.45454545468</v>
      </c>
      <c r="K405" s="244"/>
      <c r="L405" s="194"/>
    </row>
    <row r="406" spans="3:12" x14ac:dyDescent="0.2">
      <c r="C406" s="244">
        <v>1</v>
      </c>
      <c r="D406" s="245"/>
      <c r="E406" s="244">
        <v>1</v>
      </c>
      <c r="F406" s="244">
        <v>28</v>
      </c>
      <c r="G406" s="244">
        <f t="shared" si="23"/>
        <v>34</v>
      </c>
      <c r="H406" s="244">
        <f t="shared" si="24"/>
        <v>4163.8636363636406</v>
      </c>
      <c r="I406" s="244">
        <f t="shared" si="25"/>
        <v>9715.6818181818289</v>
      </c>
      <c r="J406" s="244">
        <f t="shared" si="26"/>
        <v>116588.18181818194</v>
      </c>
      <c r="K406" s="244"/>
      <c r="L406" s="194"/>
    </row>
    <row r="407" spans="3:12" x14ac:dyDescent="0.2">
      <c r="C407" s="244">
        <v>1</v>
      </c>
      <c r="D407" s="245"/>
      <c r="E407" s="244">
        <v>3</v>
      </c>
      <c r="F407" s="244">
        <v>53</v>
      </c>
      <c r="G407" s="244">
        <f t="shared" si="23"/>
        <v>44</v>
      </c>
      <c r="H407" s="244">
        <f t="shared" si="24"/>
        <v>3441.5866209262463</v>
      </c>
      <c r="I407" s="244">
        <f t="shared" si="25"/>
        <v>15200.340909090921</v>
      </c>
      <c r="J407" s="244">
        <f t="shared" si="26"/>
        <v>182404.09090909106</v>
      </c>
      <c r="K407" s="244"/>
      <c r="L407" s="194"/>
    </row>
    <row r="408" spans="3:12" x14ac:dyDescent="0.2">
      <c r="C408" s="244">
        <v>1</v>
      </c>
      <c r="D408" s="245"/>
      <c r="E408" s="244">
        <v>1</v>
      </c>
      <c r="F408" s="244">
        <v>26</v>
      </c>
      <c r="G408" s="244">
        <f t="shared" si="23"/>
        <v>34</v>
      </c>
      <c r="H408" s="244">
        <f t="shared" si="24"/>
        <v>4339.5104895104932</v>
      </c>
      <c r="I408" s="244">
        <f t="shared" si="25"/>
        <v>9402.2727272727352</v>
      </c>
      <c r="J408" s="244">
        <f t="shared" si="26"/>
        <v>112827.27272727282</v>
      </c>
      <c r="K408" s="244"/>
      <c r="L408" s="194"/>
    </row>
    <row r="409" spans="3:12" x14ac:dyDescent="0.2">
      <c r="C409" s="244">
        <v>1</v>
      </c>
      <c r="D409" s="245"/>
      <c r="E409" s="244">
        <v>1</v>
      </c>
      <c r="F409" s="244">
        <v>26</v>
      </c>
      <c r="G409" s="244">
        <f t="shared" si="23"/>
        <v>34</v>
      </c>
      <c r="H409" s="244">
        <f t="shared" si="24"/>
        <v>4339.5104895104932</v>
      </c>
      <c r="I409" s="244">
        <f t="shared" si="25"/>
        <v>9402.2727272727352</v>
      </c>
      <c r="J409" s="244">
        <f t="shared" si="26"/>
        <v>112827.27272727282</v>
      </c>
      <c r="K409" s="244"/>
      <c r="L409" s="194"/>
    </row>
    <row r="410" spans="3:12" x14ac:dyDescent="0.2">
      <c r="C410" s="244">
        <v>1</v>
      </c>
      <c r="D410" s="245"/>
      <c r="E410" s="244">
        <v>1</v>
      </c>
      <c r="F410" s="244">
        <v>26</v>
      </c>
      <c r="G410" s="244">
        <f t="shared" ref="G410:G426" si="27">IF(E410=1,34,IF(E410=2,40,IF(E410=3,44,IF(E410=4,49,IF(E410=5,52,IF(E410=6,55,IF(E410=1.5,27,IF(E410=2.5,34))))))))</f>
        <v>34</v>
      </c>
      <c r="H410" s="244">
        <f t="shared" ref="H410:H426" si="28">+$H$3*(F410+G410)/(1.57142857142857)/F410</f>
        <v>4339.5104895104932</v>
      </c>
      <c r="I410" s="244">
        <f t="shared" si="25"/>
        <v>9402.2727272727352</v>
      </c>
      <c r="J410" s="244">
        <f t="shared" si="26"/>
        <v>112827.27272727282</v>
      </c>
      <c r="K410" s="244"/>
      <c r="L410" s="194"/>
    </row>
    <row r="411" spans="3:12" x14ac:dyDescent="0.2">
      <c r="C411" s="244">
        <v>1</v>
      </c>
      <c r="D411" s="245"/>
      <c r="E411" s="244">
        <v>2</v>
      </c>
      <c r="F411" s="244">
        <v>53</v>
      </c>
      <c r="G411" s="244">
        <f t="shared" si="27"/>
        <v>40</v>
      </c>
      <c r="H411" s="244">
        <f t="shared" si="28"/>
        <v>3299.6655231560921</v>
      </c>
      <c r="I411" s="244">
        <f t="shared" ref="I411:I426" si="29">+F411*H411/12</f>
        <v>14573.522727272741</v>
      </c>
      <c r="J411" s="244">
        <f t="shared" ref="J411:J426" si="30">+I411*12</f>
        <v>174882.27272727288</v>
      </c>
      <c r="K411" s="244"/>
      <c r="L411" s="194"/>
    </row>
    <row r="412" spans="3:12" x14ac:dyDescent="0.2">
      <c r="C412" s="244">
        <v>1</v>
      </c>
      <c r="D412" s="245"/>
      <c r="E412" s="244">
        <v>2</v>
      </c>
      <c r="F412" s="244">
        <v>38</v>
      </c>
      <c r="G412" s="244">
        <f t="shared" si="27"/>
        <v>40</v>
      </c>
      <c r="H412" s="244">
        <f t="shared" si="28"/>
        <v>3859.8803827751231</v>
      </c>
      <c r="I412" s="244">
        <f t="shared" si="29"/>
        <v>12222.954545454557</v>
      </c>
      <c r="J412" s="244">
        <f t="shared" si="30"/>
        <v>146675.45454545468</v>
      </c>
      <c r="K412" s="244"/>
      <c r="L412" s="194"/>
    </row>
    <row r="413" spans="3:12" x14ac:dyDescent="0.2">
      <c r="C413" s="244">
        <v>1</v>
      </c>
      <c r="D413" s="245"/>
      <c r="E413" s="244">
        <v>1</v>
      </c>
      <c r="F413" s="244">
        <v>28</v>
      </c>
      <c r="G413" s="244">
        <f t="shared" si="27"/>
        <v>34</v>
      </c>
      <c r="H413" s="244">
        <f t="shared" si="28"/>
        <v>4163.8636363636406</v>
      </c>
      <c r="I413" s="244">
        <f t="shared" si="29"/>
        <v>9715.6818181818289</v>
      </c>
      <c r="J413" s="244">
        <f t="shared" si="30"/>
        <v>116588.18181818194</v>
      </c>
      <c r="K413" s="244"/>
      <c r="L413" s="194"/>
    </row>
    <row r="414" spans="3:12" x14ac:dyDescent="0.2">
      <c r="C414" s="244">
        <v>1</v>
      </c>
      <c r="D414" s="245"/>
      <c r="E414" s="244">
        <v>3</v>
      </c>
      <c r="F414" s="244">
        <v>53</v>
      </c>
      <c r="G414" s="244">
        <f t="shared" si="27"/>
        <v>44</v>
      </c>
      <c r="H414" s="244">
        <f t="shared" si="28"/>
        <v>3441.5866209262463</v>
      </c>
      <c r="I414" s="244">
        <f t="shared" si="29"/>
        <v>15200.340909090921</v>
      </c>
      <c r="J414" s="244">
        <f t="shared" si="30"/>
        <v>182404.09090909106</v>
      </c>
      <c r="K414" s="244"/>
      <c r="L414" s="194"/>
    </row>
    <row r="415" spans="3:12" x14ac:dyDescent="0.2">
      <c r="C415" s="244">
        <v>1</v>
      </c>
      <c r="D415" s="245"/>
      <c r="E415" s="244">
        <v>1</v>
      </c>
      <c r="F415" s="244">
        <v>26</v>
      </c>
      <c r="G415" s="244">
        <f t="shared" si="27"/>
        <v>34</v>
      </c>
      <c r="H415" s="244">
        <f t="shared" si="28"/>
        <v>4339.5104895104932</v>
      </c>
      <c r="I415" s="244">
        <f t="shared" si="29"/>
        <v>9402.2727272727352</v>
      </c>
      <c r="J415" s="244">
        <f t="shared" si="30"/>
        <v>112827.27272727282</v>
      </c>
      <c r="K415" s="244"/>
      <c r="L415" s="194"/>
    </row>
    <row r="416" spans="3:12" x14ac:dyDescent="0.2">
      <c r="C416" s="244">
        <v>1</v>
      </c>
      <c r="D416" s="245"/>
      <c r="E416" s="244">
        <v>1</v>
      </c>
      <c r="F416" s="244">
        <v>26</v>
      </c>
      <c r="G416" s="244">
        <f t="shared" si="27"/>
        <v>34</v>
      </c>
      <c r="H416" s="244">
        <f t="shared" si="28"/>
        <v>4339.5104895104932</v>
      </c>
      <c r="I416" s="244">
        <f t="shared" si="29"/>
        <v>9402.2727272727352</v>
      </c>
      <c r="J416" s="244">
        <f t="shared" si="30"/>
        <v>112827.27272727282</v>
      </c>
      <c r="K416" s="244"/>
      <c r="L416" s="194"/>
    </row>
    <row r="417" spans="3:12" x14ac:dyDescent="0.2">
      <c r="C417" s="244">
        <v>1</v>
      </c>
      <c r="D417" s="245"/>
      <c r="E417" s="244">
        <v>1</v>
      </c>
      <c r="F417" s="244">
        <v>26</v>
      </c>
      <c r="G417" s="244">
        <f t="shared" si="27"/>
        <v>34</v>
      </c>
      <c r="H417" s="244">
        <f t="shared" si="28"/>
        <v>4339.5104895104932</v>
      </c>
      <c r="I417" s="244">
        <f t="shared" si="29"/>
        <v>9402.2727272727352</v>
      </c>
      <c r="J417" s="244">
        <f t="shared" si="30"/>
        <v>112827.27272727282</v>
      </c>
      <c r="K417" s="244"/>
      <c r="L417" s="194"/>
    </row>
    <row r="418" spans="3:12" x14ac:dyDescent="0.2">
      <c r="C418" s="244">
        <v>1</v>
      </c>
      <c r="D418" s="245"/>
      <c r="E418" s="244">
        <v>2</v>
      </c>
      <c r="F418" s="244">
        <v>53</v>
      </c>
      <c r="G418" s="244">
        <f t="shared" si="27"/>
        <v>40</v>
      </c>
      <c r="H418" s="244">
        <f t="shared" si="28"/>
        <v>3299.6655231560921</v>
      </c>
      <c r="I418" s="244">
        <f t="shared" si="29"/>
        <v>14573.522727272741</v>
      </c>
      <c r="J418" s="244">
        <f t="shared" si="30"/>
        <v>174882.27272727288</v>
      </c>
      <c r="K418" s="244"/>
      <c r="L418" s="194"/>
    </row>
    <row r="419" spans="3:12" x14ac:dyDescent="0.2">
      <c r="C419" s="244">
        <v>1</v>
      </c>
      <c r="D419" s="245"/>
      <c r="E419" s="244">
        <v>1</v>
      </c>
      <c r="F419" s="244">
        <v>26</v>
      </c>
      <c r="G419" s="244">
        <f t="shared" si="27"/>
        <v>34</v>
      </c>
      <c r="H419" s="244">
        <f t="shared" si="28"/>
        <v>4339.5104895104932</v>
      </c>
      <c r="I419" s="244">
        <f t="shared" si="29"/>
        <v>9402.2727272727352</v>
      </c>
      <c r="J419" s="244">
        <f t="shared" si="30"/>
        <v>112827.27272727282</v>
      </c>
      <c r="K419" s="244"/>
      <c r="L419" s="194"/>
    </row>
    <row r="420" spans="3:12" x14ac:dyDescent="0.2">
      <c r="C420" s="244">
        <v>1</v>
      </c>
      <c r="D420" s="245"/>
      <c r="E420" s="244">
        <v>2</v>
      </c>
      <c r="F420" s="244">
        <v>48</v>
      </c>
      <c r="G420" s="244">
        <f t="shared" si="27"/>
        <v>40</v>
      </c>
      <c r="H420" s="244">
        <f t="shared" si="28"/>
        <v>3447.5000000000032</v>
      </c>
      <c r="I420" s="244">
        <f t="shared" si="29"/>
        <v>13790.000000000013</v>
      </c>
      <c r="J420" s="244">
        <f t="shared" si="30"/>
        <v>165480.00000000015</v>
      </c>
      <c r="K420" s="244"/>
      <c r="L420" s="194"/>
    </row>
    <row r="421" spans="3:12" x14ac:dyDescent="0.2">
      <c r="C421" s="244">
        <v>1</v>
      </c>
      <c r="D421" s="245"/>
      <c r="E421" s="244">
        <v>1</v>
      </c>
      <c r="F421" s="244">
        <v>26</v>
      </c>
      <c r="G421" s="244">
        <f t="shared" si="27"/>
        <v>34</v>
      </c>
      <c r="H421" s="244">
        <f t="shared" si="28"/>
        <v>4339.5104895104932</v>
      </c>
      <c r="I421" s="244">
        <f t="shared" si="29"/>
        <v>9402.2727272727352</v>
      </c>
      <c r="J421" s="244">
        <f t="shared" si="30"/>
        <v>112827.27272727282</v>
      </c>
      <c r="K421" s="244"/>
      <c r="L421" s="194"/>
    </row>
    <row r="422" spans="3:12" x14ac:dyDescent="0.2">
      <c r="C422" s="244">
        <v>1</v>
      </c>
      <c r="D422" s="245"/>
      <c r="E422" s="244">
        <v>1</v>
      </c>
      <c r="F422" s="244">
        <v>26</v>
      </c>
      <c r="G422" s="244">
        <f t="shared" si="27"/>
        <v>34</v>
      </c>
      <c r="H422" s="244">
        <f t="shared" si="28"/>
        <v>4339.5104895104932</v>
      </c>
      <c r="I422" s="244">
        <f t="shared" si="29"/>
        <v>9402.2727272727352</v>
      </c>
      <c r="J422" s="244">
        <f t="shared" si="30"/>
        <v>112827.27272727282</v>
      </c>
      <c r="K422" s="244"/>
      <c r="L422" s="194"/>
    </row>
    <row r="423" spans="3:12" x14ac:dyDescent="0.2">
      <c r="C423" s="244">
        <v>1</v>
      </c>
      <c r="D423" s="245"/>
      <c r="E423" s="244">
        <v>1</v>
      </c>
      <c r="F423" s="244">
        <v>26</v>
      </c>
      <c r="G423" s="244">
        <f t="shared" si="27"/>
        <v>34</v>
      </c>
      <c r="H423" s="244">
        <f t="shared" si="28"/>
        <v>4339.5104895104932</v>
      </c>
      <c r="I423" s="244">
        <f t="shared" si="29"/>
        <v>9402.2727272727352</v>
      </c>
      <c r="J423" s="244">
        <f t="shared" si="30"/>
        <v>112827.27272727282</v>
      </c>
      <c r="K423" s="244"/>
      <c r="L423" s="194"/>
    </row>
    <row r="424" spans="3:12" x14ac:dyDescent="0.2">
      <c r="C424" s="244">
        <v>1</v>
      </c>
      <c r="D424" s="245"/>
      <c r="E424" s="244">
        <v>2</v>
      </c>
      <c r="F424" s="244">
        <v>42</v>
      </c>
      <c r="G424" s="244">
        <f t="shared" si="27"/>
        <v>40</v>
      </c>
      <c r="H424" s="244">
        <f t="shared" si="28"/>
        <v>3671.3636363636392</v>
      </c>
      <c r="I424" s="244">
        <f t="shared" si="29"/>
        <v>12849.772727272737</v>
      </c>
      <c r="J424" s="244">
        <f t="shared" si="30"/>
        <v>154197.27272727285</v>
      </c>
      <c r="K424" s="244"/>
      <c r="L424" s="194"/>
    </row>
    <row r="425" spans="3:12" x14ac:dyDescent="0.2">
      <c r="C425" s="244">
        <v>1</v>
      </c>
      <c r="D425" s="245"/>
      <c r="E425" s="244">
        <v>3</v>
      </c>
      <c r="F425" s="244">
        <v>67</v>
      </c>
      <c r="G425" s="244">
        <f t="shared" si="27"/>
        <v>44</v>
      </c>
      <c r="H425" s="244">
        <f t="shared" si="28"/>
        <v>3115.3799185888765</v>
      </c>
      <c r="I425" s="244">
        <f t="shared" si="29"/>
        <v>17394.204545454562</v>
      </c>
      <c r="J425" s="244">
        <f t="shared" si="30"/>
        <v>208730.45454545476</v>
      </c>
      <c r="K425" s="244"/>
      <c r="L425" s="194"/>
    </row>
    <row r="426" spans="3:12" x14ac:dyDescent="0.2">
      <c r="C426" s="244">
        <v>1</v>
      </c>
      <c r="D426" s="245"/>
      <c r="E426" s="244">
        <v>5</v>
      </c>
      <c r="F426" s="244">
        <v>116</v>
      </c>
      <c r="G426" s="244">
        <f t="shared" si="27"/>
        <v>52</v>
      </c>
      <c r="H426" s="244">
        <f t="shared" si="28"/>
        <v>2723.4169278996892</v>
      </c>
      <c r="I426" s="244">
        <f t="shared" si="29"/>
        <v>26326.363636363661</v>
      </c>
      <c r="J426" s="244">
        <f t="shared" si="30"/>
        <v>315916.36363636394</v>
      </c>
      <c r="K426" s="244"/>
      <c r="L426" s="194"/>
    </row>
  </sheetData>
  <mergeCells count="1">
    <mergeCell ref="C23:J23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597B54-1683-4814-9A8B-C8FEF00B5E74}">
  <sheetPr>
    <tabColor rgb="FF92D050"/>
  </sheetPr>
  <dimension ref="B1:G203"/>
  <sheetViews>
    <sheetView showGridLines="0" topLeftCell="A113" zoomScale="85" zoomScaleNormal="85" workbookViewId="0">
      <selection activeCell="C17" sqref="C17"/>
    </sheetView>
  </sheetViews>
  <sheetFormatPr defaultRowHeight="12.75" x14ac:dyDescent="0.2"/>
  <cols>
    <col min="1" max="1" width="2.5703125" customWidth="1"/>
    <col min="2" max="2" width="62.85546875" customWidth="1"/>
    <col min="3" max="4" width="25.85546875" customWidth="1"/>
    <col min="5" max="5" width="15.5703125" customWidth="1"/>
    <col min="7" max="7" width="11.85546875" bestFit="1" customWidth="1"/>
  </cols>
  <sheetData>
    <row r="1" spans="2:5" ht="13.5" thickBot="1" x14ac:dyDescent="0.25"/>
    <row r="2" spans="2:5" x14ac:dyDescent="0.2">
      <c r="B2" s="1" t="s">
        <v>76</v>
      </c>
      <c r="C2" s="15"/>
    </row>
    <row r="3" spans="2:5" x14ac:dyDescent="0.2">
      <c r="B3" s="2" t="s">
        <v>77</v>
      </c>
      <c r="C3" s="55" t="s">
        <v>78</v>
      </c>
    </row>
    <row r="4" spans="2:5" x14ac:dyDescent="0.2">
      <c r="B4" s="2" t="s">
        <v>79</v>
      </c>
      <c r="C4" s="55" t="s">
        <v>80</v>
      </c>
    </row>
    <row r="5" spans="2:5" x14ac:dyDescent="0.2">
      <c r="B5" s="2" t="s">
        <v>81</v>
      </c>
      <c r="C5" s="55" t="s">
        <v>82</v>
      </c>
    </row>
    <row r="6" spans="2:5" x14ac:dyDescent="0.2">
      <c r="B6" s="2" t="s">
        <v>83</v>
      </c>
      <c r="C6" s="55" t="s">
        <v>84</v>
      </c>
    </row>
    <row r="7" spans="2:5" x14ac:dyDescent="0.2">
      <c r="B7" s="2" t="s">
        <v>85</v>
      </c>
      <c r="C7" s="55" t="s">
        <v>86</v>
      </c>
    </row>
    <row r="8" spans="2:5" x14ac:dyDescent="0.2">
      <c r="B8" s="2" t="s">
        <v>87</v>
      </c>
      <c r="C8" s="55" t="s">
        <v>88</v>
      </c>
    </row>
    <row r="9" spans="2:5" x14ac:dyDescent="0.2">
      <c r="B9" s="2" t="s">
        <v>89</v>
      </c>
      <c r="C9" s="55" t="s">
        <v>90</v>
      </c>
    </row>
    <row r="10" spans="2:5" ht="13.5" thickBot="1" x14ac:dyDescent="0.25">
      <c r="B10" s="4" t="s">
        <v>91</v>
      </c>
      <c r="C10" s="81">
        <v>1</v>
      </c>
    </row>
    <row r="12" spans="2:5" ht="13.5" thickBot="1" x14ac:dyDescent="0.25"/>
    <row r="13" spans="2:5" x14ac:dyDescent="0.2">
      <c r="B13" s="1" t="s">
        <v>92</v>
      </c>
      <c r="C13" s="7"/>
    </row>
    <row r="14" spans="2:5" x14ac:dyDescent="0.2">
      <c r="B14" s="17" t="s">
        <v>93</v>
      </c>
      <c r="C14" s="60">
        <f>52500+103828</f>
        <v>156328</v>
      </c>
    </row>
    <row r="15" spans="2:5" x14ac:dyDescent="0.2">
      <c r="B15" s="2"/>
      <c r="C15" s="14"/>
      <c r="D15" s="59"/>
      <c r="E15" s="59"/>
    </row>
    <row r="16" spans="2:5" x14ac:dyDescent="0.2">
      <c r="B16" s="2" t="s">
        <v>94</v>
      </c>
      <c r="C16" s="14">
        <v>0</v>
      </c>
      <c r="D16" s="56"/>
      <c r="E16" s="56"/>
    </row>
    <row r="17" spans="2:5" x14ac:dyDescent="0.2">
      <c r="B17" s="2" t="s">
        <v>95</v>
      </c>
      <c r="C17" s="14">
        <f>29985+12442.5+9780+5400</f>
        <v>57607.5</v>
      </c>
      <c r="D17" s="56"/>
      <c r="E17" s="56"/>
    </row>
    <row r="18" spans="2:5" x14ac:dyDescent="0.2">
      <c r="B18" s="2" t="s">
        <v>96</v>
      </c>
      <c r="C18" s="14">
        <v>0</v>
      </c>
      <c r="D18" s="56"/>
      <c r="E18" s="56"/>
    </row>
    <row r="19" spans="2:5" x14ac:dyDescent="0.2">
      <c r="B19" s="2" t="s">
        <v>97</v>
      </c>
      <c r="C19" s="14">
        <v>0</v>
      </c>
      <c r="D19" s="56"/>
      <c r="E19" s="56"/>
    </row>
    <row r="20" spans="2:5" x14ac:dyDescent="0.2">
      <c r="B20" s="2" t="s">
        <v>98</v>
      </c>
      <c r="C20" s="14">
        <v>3505</v>
      </c>
    </row>
    <row r="21" spans="2:5" x14ac:dyDescent="0.2">
      <c r="B21" s="3" t="s">
        <v>99</v>
      </c>
      <c r="C21" s="8">
        <v>5200</v>
      </c>
    </row>
    <row r="22" spans="2:5" x14ac:dyDescent="0.2">
      <c r="B22" s="5" t="s">
        <v>100</v>
      </c>
      <c r="C22" s="32">
        <f>SUM(C16:C21)</f>
        <v>66312.5</v>
      </c>
      <c r="D22" s="56"/>
      <c r="E22" s="56"/>
    </row>
    <row r="23" spans="2:5" x14ac:dyDescent="0.2">
      <c r="B23" s="3" t="s">
        <v>101</v>
      </c>
      <c r="C23" s="119">
        <v>5100</v>
      </c>
    </row>
    <row r="24" spans="2:5" x14ac:dyDescent="0.2">
      <c r="B24" s="5" t="s">
        <v>102</v>
      </c>
      <c r="C24" s="11">
        <f>C22+C23</f>
        <v>71412.5</v>
      </c>
    </row>
    <row r="25" spans="2:5" x14ac:dyDescent="0.2">
      <c r="B25" s="2"/>
      <c r="C25" s="9"/>
    </row>
    <row r="26" spans="2:5" x14ac:dyDescent="0.2">
      <c r="B26" s="2" t="s">
        <v>103</v>
      </c>
      <c r="C26" s="53">
        <v>0.77</v>
      </c>
    </row>
    <row r="27" spans="2:5" x14ac:dyDescent="0.2">
      <c r="B27" s="2" t="s">
        <v>104</v>
      </c>
      <c r="C27" s="53">
        <v>0.9</v>
      </c>
    </row>
    <row r="28" spans="2:5" x14ac:dyDescent="0.2">
      <c r="B28" s="2" t="s">
        <v>105</v>
      </c>
      <c r="C28" s="53">
        <v>0.8</v>
      </c>
    </row>
    <row r="29" spans="2:5" x14ac:dyDescent="0.2">
      <c r="B29" s="2" t="s">
        <v>106</v>
      </c>
      <c r="C29" s="10">
        <f>(C32+C33+C34+C35+C36+C37)/C24</f>
        <v>0.71648205846315427</v>
      </c>
    </row>
    <row r="30" spans="2:5" x14ac:dyDescent="0.2">
      <c r="B30" s="2"/>
      <c r="C30" s="9"/>
    </row>
    <row r="31" spans="2:5" x14ac:dyDescent="0.2">
      <c r="B31" s="2" t="s">
        <v>41</v>
      </c>
      <c r="C31" s="14">
        <v>1430</v>
      </c>
    </row>
    <row r="32" spans="2:5" x14ac:dyDescent="0.2">
      <c r="B32" s="2" t="s">
        <v>42</v>
      </c>
      <c r="C32" s="52">
        <f>C26*C16</f>
        <v>0</v>
      </c>
    </row>
    <row r="33" spans="2:4" x14ac:dyDescent="0.2">
      <c r="B33" s="2" t="s">
        <v>43</v>
      </c>
      <c r="C33" s="52">
        <f>C26*C17</f>
        <v>44357.775000000001</v>
      </c>
    </row>
    <row r="34" spans="2:4" x14ac:dyDescent="0.2">
      <c r="B34" s="2" t="s">
        <v>44</v>
      </c>
      <c r="C34" s="52">
        <f>C27*C18</f>
        <v>0</v>
      </c>
    </row>
    <row r="35" spans="2:4" x14ac:dyDescent="0.2">
      <c r="B35" s="2" t="s">
        <v>45</v>
      </c>
      <c r="C35" s="52">
        <f>C27*C19</f>
        <v>0</v>
      </c>
    </row>
    <row r="36" spans="2:4" x14ac:dyDescent="0.2">
      <c r="B36" s="2" t="s">
        <v>46</v>
      </c>
      <c r="C36" s="52">
        <f>C28*C20</f>
        <v>2804</v>
      </c>
    </row>
    <row r="37" spans="2:4" x14ac:dyDescent="0.2">
      <c r="B37" s="3" t="s">
        <v>47</v>
      </c>
      <c r="C37" s="78">
        <f>C26*C21</f>
        <v>4004</v>
      </c>
    </row>
    <row r="38" spans="2:4" ht="13.5" thickBot="1" x14ac:dyDescent="0.25">
      <c r="B38" s="6" t="s">
        <v>107</v>
      </c>
      <c r="C38" s="79">
        <f>SUM(C32:C37)</f>
        <v>51165.775000000001</v>
      </c>
    </row>
    <row r="40" spans="2:4" ht="13.5" thickBot="1" x14ac:dyDescent="0.25"/>
    <row r="41" spans="2:4" x14ac:dyDescent="0.2">
      <c r="B41" s="1" t="s">
        <v>108</v>
      </c>
      <c r="C41" s="25"/>
      <c r="D41" s="18" t="s">
        <v>109</v>
      </c>
    </row>
    <row r="42" spans="2:4" x14ac:dyDescent="0.2">
      <c r="B42" s="43" t="s">
        <v>110</v>
      </c>
      <c r="C42" s="49"/>
      <c r="D42" s="54"/>
    </row>
    <row r="43" spans="2:4" x14ac:dyDescent="0.2">
      <c r="B43" s="2" t="s">
        <v>51</v>
      </c>
      <c r="C43" s="28">
        <f>25000000+(6625*20000)</f>
        <v>157500000</v>
      </c>
      <c r="D43" s="24">
        <f>C43</f>
        <v>157500000</v>
      </c>
    </row>
    <row r="44" spans="2:4" x14ac:dyDescent="0.2">
      <c r="B44" s="2" t="s">
        <v>52</v>
      </c>
      <c r="C44" s="28">
        <v>282269673.85000002</v>
      </c>
      <c r="D44" s="24">
        <f>C44</f>
        <v>282269673.85000002</v>
      </c>
    </row>
    <row r="45" spans="2:4" x14ac:dyDescent="0.2">
      <c r="B45" s="2" t="s">
        <v>111</v>
      </c>
      <c r="C45" s="57">
        <v>5700</v>
      </c>
      <c r="D45" s="24">
        <f>C45*(C16+C17+C18+C19)</f>
        <v>328362750</v>
      </c>
    </row>
    <row r="46" spans="2:4" x14ac:dyDescent="0.2">
      <c r="B46" s="2" t="s">
        <v>112</v>
      </c>
      <c r="C46" s="57">
        <v>2500</v>
      </c>
      <c r="D46" s="24">
        <f>C46*C20</f>
        <v>8762500</v>
      </c>
    </row>
    <row r="47" spans="2:4" x14ac:dyDescent="0.2">
      <c r="B47" s="2" t="s">
        <v>113</v>
      </c>
      <c r="C47" s="57">
        <v>7880</v>
      </c>
      <c r="D47" s="24">
        <f>C47*C21</f>
        <v>40976000</v>
      </c>
    </row>
    <row r="48" spans="2:4" x14ac:dyDescent="0.2">
      <c r="B48" s="37" t="s">
        <v>114</v>
      </c>
      <c r="C48" s="27">
        <v>1.4999999999999999E-2</v>
      </c>
      <c r="D48" s="24">
        <f>C48*(D43+D44)</f>
        <v>6596545.1077500004</v>
      </c>
    </row>
    <row r="49" spans="2:5" x14ac:dyDescent="0.2">
      <c r="B49" s="151" t="s">
        <v>115</v>
      </c>
      <c r="C49" s="41">
        <v>0.02</v>
      </c>
      <c r="D49" s="20">
        <f>C49*(D43+D44)</f>
        <v>8795393.477</v>
      </c>
    </row>
    <row r="50" spans="2:5" x14ac:dyDescent="0.2">
      <c r="B50" s="5" t="s">
        <v>59</v>
      </c>
      <c r="C50" s="27"/>
      <c r="D50" s="34">
        <f>D43+D44+D48+D49</f>
        <v>455161612.43475002</v>
      </c>
    </row>
    <row r="51" spans="2:5" x14ac:dyDescent="0.2">
      <c r="B51" s="2"/>
      <c r="C51" s="38"/>
      <c r="D51" s="39"/>
    </row>
    <row r="52" spans="2:5" x14ac:dyDescent="0.2">
      <c r="B52" s="43" t="s">
        <v>116</v>
      </c>
      <c r="C52" s="38"/>
      <c r="D52" s="39"/>
    </row>
    <row r="53" spans="2:5" x14ac:dyDescent="0.2">
      <c r="B53" s="37" t="s">
        <v>117</v>
      </c>
      <c r="C53" s="28">
        <v>1500000</v>
      </c>
      <c r="D53" s="24">
        <f>C53</f>
        <v>1500000</v>
      </c>
    </row>
    <row r="54" spans="2:5" x14ac:dyDescent="0.2">
      <c r="B54" s="37" t="s">
        <v>118</v>
      </c>
      <c r="C54" s="28">
        <v>50000000</v>
      </c>
      <c r="D54" s="24">
        <f>C54</f>
        <v>50000000</v>
      </c>
    </row>
    <row r="55" spans="2:5" x14ac:dyDescent="0.2">
      <c r="B55" s="37" t="s">
        <v>119</v>
      </c>
      <c r="C55" s="28">
        <v>1500000</v>
      </c>
      <c r="D55" s="24">
        <f>C55</f>
        <v>1500000</v>
      </c>
    </row>
    <row r="56" spans="2:5" x14ac:dyDescent="0.2">
      <c r="B56" s="3" t="s">
        <v>120</v>
      </c>
      <c r="C56" s="42">
        <v>120000000</v>
      </c>
      <c r="D56" s="20">
        <f>C56</f>
        <v>120000000</v>
      </c>
    </row>
    <row r="57" spans="2:5" x14ac:dyDescent="0.2">
      <c r="B57" s="5" t="s">
        <v>121</v>
      </c>
      <c r="C57" s="38"/>
      <c r="D57" s="34">
        <f>SUM(D53:D56)</f>
        <v>173000000</v>
      </c>
    </row>
    <row r="58" spans="2:5" x14ac:dyDescent="0.2">
      <c r="B58" s="2"/>
      <c r="C58" s="38"/>
      <c r="D58" s="39"/>
    </row>
    <row r="59" spans="2:5" x14ac:dyDescent="0.2">
      <c r="B59" s="43" t="s">
        <v>122</v>
      </c>
      <c r="C59" s="38"/>
      <c r="D59" s="39"/>
    </row>
    <row r="60" spans="2:5" x14ac:dyDescent="0.2">
      <c r="B60" s="2" t="s">
        <v>123</v>
      </c>
      <c r="C60" s="57">
        <v>0</v>
      </c>
      <c r="D60" s="24">
        <f>C60*$C$22</f>
        <v>0</v>
      </c>
    </row>
    <row r="61" spans="2:5" x14ac:dyDescent="0.2">
      <c r="B61" s="2" t="s">
        <v>124</v>
      </c>
      <c r="C61" s="57">
        <v>150</v>
      </c>
      <c r="D61" s="24">
        <f>C61*$C$22</f>
        <v>9946875</v>
      </c>
    </row>
    <row r="62" spans="2:5" x14ac:dyDescent="0.2">
      <c r="B62" s="2" t="s">
        <v>125</v>
      </c>
      <c r="C62" s="57">
        <v>150</v>
      </c>
      <c r="D62" s="24">
        <f>C62*$C$22</f>
        <v>9946875</v>
      </c>
    </row>
    <row r="63" spans="2:5" x14ac:dyDescent="0.2">
      <c r="B63" s="3" t="s">
        <v>126</v>
      </c>
      <c r="C63" s="58">
        <v>0</v>
      </c>
      <c r="D63" s="20">
        <f>C63</f>
        <v>0</v>
      </c>
      <c r="E63" s="156" t="s">
        <v>127</v>
      </c>
    </row>
    <row r="64" spans="2:5" x14ac:dyDescent="0.2">
      <c r="B64" s="5" t="s">
        <v>128</v>
      </c>
      <c r="C64" s="26"/>
      <c r="D64" s="34">
        <f>SUM(D60:D63)</f>
        <v>19893750</v>
      </c>
      <c r="E64" s="157">
        <f>D64*1.25</f>
        <v>24867187.5</v>
      </c>
    </row>
    <row r="65" spans="2:7" x14ac:dyDescent="0.2">
      <c r="B65" s="2"/>
      <c r="C65" s="38"/>
      <c r="D65" s="39"/>
    </row>
    <row r="66" spans="2:7" x14ac:dyDescent="0.2">
      <c r="B66" s="43" t="s">
        <v>129</v>
      </c>
      <c r="C66" s="40"/>
      <c r="D66" s="39"/>
    </row>
    <row r="67" spans="2:7" x14ac:dyDescent="0.2">
      <c r="B67" s="2" t="s">
        <v>130</v>
      </c>
      <c r="C67" s="28">
        <v>0</v>
      </c>
      <c r="D67" s="24">
        <f>C67</f>
        <v>0</v>
      </c>
    </row>
    <row r="68" spans="2:7" x14ac:dyDescent="0.2">
      <c r="B68" s="3" t="s">
        <v>131</v>
      </c>
      <c r="C68" s="42">
        <v>5000000</v>
      </c>
      <c r="D68" s="20">
        <f>C68</f>
        <v>5000000</v>
      </c>
    </row>
    <row r="69" spans="2:7" x14ac:dyDescent="0.2">
      <c r="B69" s="5" t="s">
        <v>132</v>
      </c>
      <c r="C69" s="28"/>
      <c r="D69" s="34">
        <f>SUM(D67:D68)</f>
        <v>5000000</v>
      </c>
    </row>
    <row r="70" spans="2:7" x14ac:dyDescent="0.2">
      <c r="B70" s="2"/>
      <c r="C70" s="40"/>
      <c r="D70" s="39"/>
    </row>
    <row r="71" spans="2:7" x14ac:dyDescent="0.2">
      <c r="B71" s="43" t="s">
        <v>133</v>
      </c>
      <c r="C71" s="40"/>
      <c r="D71" s="39"/>
      <c r="E71" s="156" t="s">
        <v>228</v>
      </c>
      <c r="G71" s="156" t="s">
        <v>229</v>
      </c>
    </row>
    <row r="72" spans="2:7" x14ac:dyDescent="0.2">
      <c r="B72" s="2" t="s">
        <v>221</v>
      </c>
      <c r="C72" s="57">
        <v>140000000</v>
      </c>
      <c r="D72" s="24">
        <f>C72</f>
        <v>140000000</v>
      </c>
      <c r="E72" s="157">
        <f>D72*1.05</f>
        <v>147000000</v>
      </c>
      <c r="G72" s="157">
        <f>E72*1.25</f>
        <v>183750000</v>
      </c>
    </row>
    <row r="73" spans="2:7" x14ac:dyDescent="0.2">
      <c r="B73" s="2" t="s">
        <v>231</v>
      </c>
      <c r="C73" s="57">
        <v>22000</v>
      </c>
      <c r="D73" s="24">
        <f>C73*'Project info'!E4</f>
        <v>512270000</v>
      </c>
      <c r="E73" s="157">
        <f>D73</f>
        <v>512270000</v>
      </c>
      <c r="G73" s="157">
        <f t="shared" ref="G73:G82" si="0">E73*1.25</f>
        <v>640337500</v>
      </c>
    </row>
    <row r="74" spans="2:7" x14ac:dyDescent="0.2">
      <c r="B74" s="2" t="s">
        <v>232</v>
      </c>
      <c r="C74" s="57">
        <v>22000</v>
      </c>
      <c r="D74" s="24">
        <f>C74*'Project info'!E5</f>
        <v>0</v>
      </c>
      <c r="E74" s="157">
        <f t="shared" ref="E74:E82" si="1">D74</f>
        <v>0</v>
      </c>
      <c r="G74" s="157">
        <f t="shared" si="0"/>
        <v>0</v>
      </c>
    </row>
    <row r="75" spans="2:7" x14ac:dyDescent="0.2">
      <c r="B75" s="2" t="s">
        <v>233</v>
      </c>
      <c r="C75" s="57">
        <v>22000</v>
      </c>
      <c r="D75" s="24">
        <f>C75*'Project info'!E6</f>
        <v>0</v>
      </c>
      <c r="E75" s="157">
        <f t="shared" si="1"/>
        <v>0</v>
      </c>
      <c r="G75" s="157">
        <f t="shared" si="0"/>
        <v>0</v>
      </c>
    </row>
    <row r="76" spans="2:7" x14ac:dyDescent="0.2">
      <c r="B76" s="2" t="s">
        <v>234</v>
      </c>
      <c r="C76" s="57">
        <v>22000</v>
      </c>
      <c r="D76" s="24">
        <f>C76*'Project info'!E7</f>
        <v>0</v>
      </c>
      <c r="E76" s="157">
        <f t="shared" si="1"/>
        <v>0</v>
      </c>
      <c r="G76" s="157">
        <f t="shared" si="0"/>
        <v>0</v>
      </c>
    </row>
    <row r="77" spans="2:7" x14ac:dyDescent="0.2">
      <c r="B77" s="2" t="s">
        <v>235</v>
      </c>
      <c r="C77" s="57">
        <v>22000</v>
      </c>
      <c r="D77" s="24">
        <f>C77*'Project info'!E8</f>
        <v>0</v>
      </c>
      <c r="E77" s="157">
        <f t="shared" si="1"/>
        <v>0</v>
      </c>
      <c r="G77" s="157">
        <f t="shared" si="0"/>
        <v>0</v>
      </c>
    </row>
    <row r="78" spans="2:7" x14ac:dyDescent="0.2">
      <c r="B78" s="2" t="s">
        <v>236</v>
      </c>
      <c r="C78" s="57">
        <v>22000</v>
      </c>
      <c r="D78" s="24">
        <f>C78*'Project info'!E9</f>
        <v>0</v>
      </c>
      <c r="E78" s="157">
        <f t="shared" si="1"/>
        <v>0</v>
      </c>
      <c r="G78" s="157">
        <f t="shared" si="0"/>
        <v>0</v>
      </c>
    </row>
    <row r="79" spans="2:7" x14ac:dyDescent="0.2">
      <c r="B79" s="2" t="s">
        <v>237</v>
      </c>
      <c r="C79" s="57">
        <v>22000</v>
      </c>
      <c r="D79" s="24">
        <f>C79*'Project info'!E10</f>
        <v>0</v>
      </c>
      <c r="E79" s="157">
        <f t="shared" si="1"/>
        <v>0</v>
      </c>
      <c r="G79" s="157">
        <f t="shared" si="0"/>
        <v>0</v>
      </c>
    </row>
    <row r="80" spans="2:7" x14ac:dyDescent="0.2">
      <c r="B80" s="2" t="s">
        <v>238</v>
      </c>
      <c r="C80" s="57">
        <v>22000</v>
      </c>
      <c r="D80" s="24">
        <f>C80*'Project info'!E11</f>
        <v>0</v>
      </c>
      <c r="E80" s="157">
        <f t="shared" si="1"/>
        <v>0</v>
      </c>
      <c r="G80" s="157">
        <f t="shared" si="0"/>
        <v>0</v>
      </c>
    </row>
    <row r="81" spans="2:7" x14ac:dyDescent="0.2">
      <c r="B81" s="2" t="s">
        <v>239</v>
      </c>
      <c r="C81" s="57">
        <v>22000</v>
      </c>
      <c r="D81" s="24">
        <f>C81*'Project info'!E12</f>
        <v>0</v>
      </c>
      <c r="E81" s="157">
        <f t="shared" si="1"/>
        <v>0</v>
      </c>
      <c r="G81" s="157">
        <f t="shared" si="0"/>
        <v>0</v>
      </c>
    </row>
    <row r="82" spans="2:7" x14ac:dyDescent="0.2">
      <c r="B82" s="2" t="s">
        <v>240</v>
      </c>
      <c r="C82" s="57">
        <v>22000</v>
      </c>
      <c r="D82" s="24">
        <f>C82*'Project info'!E13</f>
        <v>0</v>
      </c>
      <c r="E82" s="157">
        <f t="shared" si="1"/>
        <v>0</v>
      </c>
      <c r="G82" s="157">
        <f t="shared" si="0"/>
        <v>0</v>
      </c>
    </row>
    <row r="83" spans="2:7" x14ac:dyDescent="0.2">
      <c r="B83" s="2" t="s">
        <v>241</v>
      </c>
      <c r="C83" s="57"/>
      <c r="D83" s="24"/>
      <c r="E83" s="157"/>
      <c r="G83" s="157"/>
    </row>
    <row r="84" spans="2:7" x14ac:dyDescent="0.2">
      <c r="B84" s="2" t="s">
        <v>242</v>
      </c>
      <c r="C84" s="57">
        <v>5000</v>
      </c>
      <c r="D84" s="24"/>
      <c r="E84" s="157"/>
      <c r="G84" s="157"/>
    </row>
    <row r="85" spans="2:7" x14ac:dyDescent="0.2">
      <c r="B85" s="2" t="s">
        <v>243</v>
      </c>
      <c r="C85" s="57">
        <v>22000</v>
      </c>
      <c r="D85" s="24"/>
      <c r="E85" s="157"/>
      <c r="G85" s="157"/>
    </row>
    <row r="86" spans="2:7" x14ac:dyDescent="0.2">
      <c r="B86" s="3" t="s">
        <v>230</v>
      </c>
      <c r="C86" s="30">
        <v>0.05</v>
      </c>
      <c r="D86" s="20">
        <f>C86*D72</f>
        <v>7000000</v>
      </c>
      <c r="E86" s="157">
        <f>SUM(E73:E82)</f>
        <v>512270000</v>
      </c>
      <c r="G86" s="157"/>
    </row>
    <row r="87" spans="2:7" x14ac:dyDescent="0.2">
      <c r="B87" s="5" t="s">
        <v>134</v>
      </c>
      <c r="C87" s="40"/>
      <c r="D87" s="34">
        <f>SUM(D73:D86)</f>
        <v>519270000</v>
      </c>
      <c r="E87" s="157">
        <f>D87*1.25</f>
        <v>649087500</v>
      </c>
      <c r="G87" s="157"/>
    </row>
    <row r="88" spans="2:7" x14ac:dyDescent="0.2">
      <c r="B88" s="2"/>
      <c r="C88" s="40"/>
      <c r="D88" s="39"/>
    </row>
    <row r="89" spans="2:7" x14ac:dyDescent="0.2">
      <c r="B89" s="43" t="s">
        <v>135</v>
      </c>
      <c r="C89" s="40"/>
      <c r="D89" s="39"/>
    </row>
    <row r="90" spans="2:7" x14ac:dyDescent="0.2">
      <c r="B90" s="37" t="s">
        <v>136</v>
      </c>
      <c r="C90" s="28">
        <v>20000000</v>
      </c>
      <c r="D90" s="24">
        <f>C90</f>
        <v>20000000</v>
      </c>
    </row>
    <row r="91" spans="2:7" x14ac:dyDescent="0.2">
      <c r="B91" s="37" t="s">
        <v>137</v>
      </c>
      <c r="C91" s="28">
        <v>2000000</v>
      </c>
      <c r="D91" s="24">
        <f>C91</f>
        <v>2000000</v>
      </c>
    </row>
    <row r="92" spans="2:7" x14ac:dyDescent="0.2">
      <c r="B92" s="80" t="s">
        <v>138</v>
      </c>
      <c r="C92" s="42">
        <v>1000000</v>
      </c>
      <c r="D92" s="20">
        <f>C92</f>
        <v>1000000</v>
      </c>
      <c r="E92" s="156" t="s">
        <v>127</v>
      </c>
    </row>
    <row r="93" spans="2:7" x14ac:dyDescent="0.2">
      <c r="B93" s="5" t="s">
        <v>139</v>
      </c>
      <c r="C93" s="28"/>
      <c r="D93" s="34">
        <f>SUM(D90:D92)</f>
        <v>23000000</v>
      </c>
      <c r="E93" s="157">
        <f>D93*1.25</f>
        <v>28750000</v>
      </c>
    </row>
    <row r="94" spans="2:7" x14ac:dyDescent="0.2">
      <c r="B94" s="2"/>
      <c r="C94" s="40"/>
      <c r="D94" s="39"/>
    </row>
    <row r="95" spans="2:7" x14ac:dyDescent="0.2">
      <c r="B95" s="43" t="s">
        <v>140</v>
      </c>
      <c r="C95" s="40"/>
      <c r="D95" s="39"/>
    </row>
    <row r="96" spans="2:7" x14ac:dyDescent="0.2">
      <c r="B96" s="2" t="s">
        <v>141</v>
      </c>
      <c r="C96" s="28">
        <v>0</v>
      </c>
      <c r="D96" s="24">
        <f>C96</f>
        <v>0</v>
      </c>
    </row>
    <row r="97" spans="2:4" x14ac:dyDescent="0.2">
      <c r="B97" s="2" t="s">
        <v>142</v>
      </c>
      <c r="C97" s="28">
        <v>0</v>
      </c>
      <c r="D97" s="24">
        <f>C97</f>
        <v>0</v>
      </c>
    </row>
    <row r="98" spans="2:4" x14ac:dyDescent="0.2">
      <c r="B98" s="3" t="s">
        <v>143</v>
      </c>
      <c r="C98" s="42">
        <v>0</v>
      </c>
      <c r="D98" s="20">
        <f>C98</f>
        <v>0</v>
      </c>
    </row>
    <row r="99" spans="2:4" x14ac:dyDescent="0.2">
      <c r="B99" s="5" t="s">
        <v>144</v>
      </c>
      <c r="C99" s="28"/>
      <c r="D99" s="34">
        <f>SUM(D96:D98)</f>
        <v>0</v>
      </c>
    </row>
    <row r="100" spans="2:4" x14ac:dyDescent="0.2">
      <c r="B100" s="2"/>
      <c r="C100" s="40"/>
      <c r="D100" s="39"/>
    </row>
    <row r="101" spans="2:4" x14ac:dyDescent="0.2">
      <c r="B101" s="43" t="s">
        <v>145</v>
      </c>
      <c r="C101" s="40"/>
      <c r="D101" s="39"/>
    </row>
    <row r="102" spans="2:4" x14ac:dyDescent="0.2">
      <c r="B102" s="2" t="s">
        <v>145</v>
      </c>
      <c r="C102" s="45">
        <v>0.11</v>
      </c>
      <c r="D102" s="24">
        <f>(0.99*0.99*2650000000)*C102</f>
        <v>285699150</v>
      </c>
    </row>
    <row r="103" spans="2:4" x14ac:dyDescent="0.2">
      <c r="B103" s="2"/>
      <c r="C103" s="40"/>
      <c r="D103" s="39"/>
    </row>
    <row r="104" spans="2:4" x14ac:dyDescent="0.2">
      <c r="B104" s="5" t="s">
        <v>146</v>
      </c>
      <c r="C104" s="40"/>
      <c r="D104" s="34">
        <f>D50+D57+D64+D69+D87+D93+D99</f>
        <v>1195325362.4347501</v>
      </c>
    </row>
    <row r="105" spans="2:4" x14ac:dyDescent="0.2">
      <c r="B105" s="2"/>
      <c r="C105" s="40"/>
      <c r="D105" s="39"/>
    </row>
    <row r="106" spans="2:4" x14ac:dyDescent="0.2">
      <c r="B106" s="2" t="s">
        <v>147</v>
      </c>
      <c r="C106" s="29">
        <v>0.25</v>
      </c>
      <c r="D106" s="24">
        <f>C106*(D64+D68+D87+D93+D99)</f>
        <v>141790937.5</v>
      </c>
    </row>
    <row r="107" spans="2:4" x14ac:dyDescent="0.2">
      <c r="B107" s="3"/>
      <c r="C107" s="30"/>
      <c r="D107" s="20"/>
    </row>
    <row r="108" spans="2:4" ht="13.5" thickBot="1" x14ac:dyDescent="0.25">
      <c r="B108" s="6" t="s">
        <v>148</v>
      </c>
      <c r="C108" s="23"/>
      <c r="D108" s="21">
        <f>D104+D106</f>
        <v>1337116299.9347501</v>
      </c>
    </row>
    <row r="109" spans="2:4" x14ac:dyDescent="0.2">
      <c r="D109" s="12">
        <v>0</v>
      </c>
    </row>
    <row r="110" spans="2:4" x14ac:dyDescent="0.2">
      <c r="B110" t="s">
        <v>149</v>
      </c>
      <c r="C110" s="44">
        <f>D48+D49+D57+D64+D69+D93+D99</f>
        <v>236285688.58475</v>
      </c>
      <c r="D110" s="113">
        <f>C110/D87</f>
        <v>0.45503435319727692</v>
      </c>
    </row>
    <row r="112" spans="2:4" ht="13.5" thickBot="1" x14ac:dyDescent="0.25"/>
    <row r="113" spans="2:4" x14ac:dyDescent="0.2">
      <c r="B113" s="1" t="s">
        <v>150</v>
      </c>
      <c r="C113" s="22"/>
      <c r="D113" s="15"/>
    </row>
    <row r="114" spans="2:4" x14ac:dyDescent="0.2">
      <c r="B114" s="2" t="s">
        <v>152</v>
      </c>
      <c r="C114" s="142">
        <f>C156</f>
        <v>3545.9595959595963</v>
      </c>
      <c r="D114" s="19">
        <f>0.98*C114*C31</f>
        <v>4969307.777777778</v>
      </c>
    </row>
    <row r="115" spans="2:4" x14ac:dyDescent="0.2">
      <c r="B115" s="3" t="s">
        <v>154</v>
      </c>
      <c r="C115" s="58">
        <v>400</v>
      </c>
      <c r="D115" s="20">
        <f>-C115*C31</f>
        <v>-572000</v>
      </c>
    </row>
    <row r="116" spans="2:4" x14ac:dyDescent="0.2">
      <c r="B116" s="2" t="s">
        <v>156</v>
      </c>
      <c r="C116" s="142"/>
      <c r="D116" s="34">
        <f>SUM(D114:D115)</f>
        <v>4397307.777777778</v>
      </c>
    </row>
    <row r="117" spans="2:4" x14ac:dyDescent="0.2">
      <c r="B117" s="3"/>
      <c r="C117" s="58"/>
      <c r="D117" s="20"/>
    </row>
    <row r="118" spans="2:4" x14ac:dyDescent="0.2">
      <c r="B118" s="2" t="s">
        <v>159</v>
      </c>
      <c r="C118" s="142">
        <f>C156</f>
        <v>3545.9595959595963</v>
      </c>
      <c r="D118" s="19">
        <f>0.98*C118*C33</f>
        <v>154145060.35833335</v>
      </c>
    </row>
    <row r="119" spans="2:4" x14ac:dyDescent="0.2">
      <c r="B119" s="3" t="s">
        <v>161</v>
      </c>
      <c r="C119" s="58">
        <v>400</v>
      </c>
      <c r="D119" s="20">
        <f>-C119*C33</f>
        <v>-17743110</v>
      </c>
    </row>
    <row r="120" spans="2:4" x14ac:dyDescent="0.2">
      <c r="B120" s="5" t="s">
        <v>162</v>
      </c>
      <c r="C120" s="40"/>
      <c r="D120" s="34">
        <f>SUM(D118:D119)</f>
        <v>136401950.35833335</v>
      </c>
    </row>
    <row r="121" spans="2:4" x14ac:dyDescent="0.2">
      <c r="B121" s="2"/>
      <c r="C121" s="40"/>
      <c r="D121" s="39"/>
    </row>
    <row r="122" spans="2:4" x14ac:dyDescent="0.2">
      <c r="B122" s="2" t="s">
        <v>163</v>
      </c>
      <c r="C122" s="57">
        <v>2500</v>
      </c>
      <c r="D122" s="24">
        <f>0.95*C122*C36</f>
        <v>6659500</v>
      </c>
    </row>
    <row r="123" spans="2:4" x14ac:dyDescent="0.2">
      <c r="B123" s="3" t="s">
        <v>164</v>
      </c>
      <c r="C123" s="58">
        <v>400</v>
      </c>
      <c r="D123" s="20">
        <f>-C123*C36</f>
        <v>-1121600</v>
      </c>
    </row>
    <row r="124" spans="2:4" x14ac:dyDescent="0.2">
      <c r="B124" s="5" t="s">
        <v>165</v>
      </c>
      <c r="C124" s="40"/>
      <c r="D124" s="34">
        <f>SUM(D122:D123)</f>
        <v>5537900</v>
      </c>
    </row>
    <row r="125" spans="2:4" x14ac:dyDescent="0.2">
      <c r="B125" s="2"/>
      <c r="C125" s="40"/>
      <c r="D125" s="39"/>
    </row>
    <row r="126" spans="2:4" x14ac:dyDescent="0.2">
      <c r="B126" s="2" t="s">
        <v>166</v>
      </c>
      <c r="C126" s="57">
        <v>3000</v>
      </c>
      <c r="D126" s="24">
        <f>1*C126*C37</f>
        <v>12012000</v>
      </c>
    </row>
    <row r="127" spans="2:4" x14ac:dyDescent="0.2">
      <c r="B127" s="3" t="s">
        <v>167</v>
      </c>
      <c r="C127" s="58">
        <v>400</v>
      </c>
      <c r="D127" s="20">
        <f>-C127*C37</f>
        <v>-1601600</v>
      </c>
    </row>
    <row r="128" spans="2:4" x14ac:dyDescent="0.2">
      <c r="B128" s="5" t="s">
        <v>168</v>
      </c>
      <c r="C128" s="40"/>
      <c r="D128" s="34">
        <f>SUM(D126:D127)</f>
        <v>10410400</v>
      </c>
    </row>
    <row r="129" spans="2:4" x14ac:dyDescent="0.2">
      <c r="B129" s="2"/>
      <c r="C129" s="40"/>
      <c r="D129" s="39"/>
    </row>
    <row r="130" spans="2:4" x14ac:dyDescent="0.2">
      <c r="B130" s="2" t="s">
        <v>169</v>
      </c>
      <c r="C130" s="82">
        <f>1000*12</f>
        <v>12000</v>
      </c>
      <c r="D130" s="24">
        <f>1*C130*138</f>
        <v>1656000</v>
      </c>
    </row>
    <row r="131" spans="2:4" x14ac:dyDescent="0.2">
      <c r="B131" s="3" t="s">
        <v>170</v>
      </c>
      <c r="C131" s="83">
        <v>1000</v>
      </c>
      <c r="D131" s="20">
        <f>-C131*138</f>
        <v>-138000</v>
      </c>
    </row>
    <row r="132" spans="2:4" x14ac:dyDescent="0.2">
      <c r="B132" s="5" t="s">
        <v>171</v>
      </c>
      <c r="C132" s="40"/>
      <c r="D132" s="34">
        <f>SUM(D130:D131)</f>
        <v>1518000</v>
      </c>
    </row>
    <row r="133" spans="2:4" x14ac:dyDescent="0.2">
      <c r="B133" s="2"/>
      <c r="C133" s="40"/>
      <c r="D133" s="39"/>
    </row>
    <row r="134" spans="2:4" x14ac:dyDescent="0.2">
      <c r="B134" s="33" t="s">
        <v>172</v>
      </c>
      <c r="C134" s="47" t="s">
        <v>173</v>
      </c>
      <c r="D134" s="48" t="s">
        <v>174</v>
      </c>
    </row>
    <row r="135" spans="2:4" x14ac:dyDescent="0.2">
      <c r="B135" s="2" t="s">
        <v>175</v>
      </c>
      <c r="C135" s="27">
        <v>4.4999999999999998E-2</v>
      </c>
      <c r="D135" s="24">
        <f>D116/C135</f>
        <v>97717950.617283955</v>
      </c>
    </row>
    <row r="136" spans="2:4" x14ac:dyDescent="0.2">
      <c r="B136" s="2" t="s">
        <v>176</v>
      </c>
      <c r="C136" s="27">
        <v>4.4999999999999998E-2</v>
      </c>
      <c r="D136" s="24">
        <f>D120/C136</f>
        <v>3031154452.4074078</v>
      </c>
    </row>
    <row r="137" spans="2:4" x14ac:dyDescent="0.2">
      <c r="B137" s="2" t="s">
        <v>177</v>
      </c>
      <c r="C137" s="27">
        <v>6.5000000000000002E-2</v>
      </c>
      <c r="D137" s="24">
        <f>D124/C137</f>
        <v>85198461.538461536</v>
      </c>
    </row>
    <row r="138" spans="2:4" x14ac:dyDescent="0.2">
      <c r="B138" s="2" t="s">
        <v>178</v>
      </c>
      <c r="C138" s="27">
        <v>6.5000000000000002E-2</v>
      </c>
      <c r="D138" s="24">
        <f>D128/C138</f>
        <v>160160000</v>
      </c>
    </row>
    <row r="139" spans="2:4" x14ac:dyDescent="0.2">
      <c r="B139" s="3" t="s">
        <v>179</v>
      </c>
      <c r="C139" s="41">
        <v>7.0000000000000007E-2</v>
      </c>
      <c r="D139" s="20">
        <f>D132/C139</f>
        <v>21685714.285714284</v>
      </c>
    </row>
    <row r="140" spans="2:4" ht="13.5" thickBot="1" x14ac:dyDescent="0.25">
      <c r="B140" s="16" t="s">
        <v>180</v>
      </c>
      <c r="C140" s="102"/>
      <c r="D140" s="103">
        <f>SUM(D135:D139)</f>
        <v>3395916578.8488674</v>
      </c>
    </row>
    <row r="142" spans="2:4" ht="13.5" thickBot="1" x14ac:dyDescent="0.25"/>
    <row r="143" spans="2:4" ht="13.5" thickBot="1" x14ac:dyDescent="0.25">
      <c r="B143" s="127" t="s">
        <v>181</v>
      </c>
      <c r="C143" s="125"/>
      <c r="D143" s="126">
        <f>D135+D136+D137+D138+D139</f>
        <v>3395916578.8488674</v>
      </c>
    </row>
    <row r="144" spans="2:4" ht="13.5" thickBot="1" x14ac:dyDescent="0.25"/>
    <row r="145" spans="2:4" x14ac:dyDescent="0.2">
      <c r="B145" s="135" t="s">
        <v>74</v>
      </c>
      <c r="C145" s="136"/>
      <c r="D145" s="139">
        <f>D143-D108</f>
        <v>2058800278.9141173</v>
      </c>
    </row>
    <row r="146" spans="2:4" x14ac:dyDescent="0.2">
      <c r="B146" s="5" t="s">
        <v>75</v>
      </c>
      <c r="C146" s="137"/>
      <c r="D146" s="140">
        <f>D145/D143</f>
        <v>0.60625761296291925</v>
      </c>
    </row>
    <row r="147" spans="2:4" ht="13.5" thickBot="1" x14ac:dyDescent="0.25">
      <c r="B147" s="6" t="s">
        <v>182</v>
      </c>
      <c r="C147" s="138"/>
      <c r="D147" s="141">
        <f>(D120+D124+D128+D132)/D108</f>
        <v>0.11507469497293689</v>
      </c>
    </row>
    <row r="150" spans="2:4" ht="13.5" thickBot="1" x14ac:dyDescent="0.25"/>
    <row r="151" spans="2:4" x14ac:dyDescent="0.2">
      <c r="B151" s="1" t="s">
        <v>151</v>
      </c>
      <c r="C151" s="35"/>
    </row>
    <row r="152" spans="2:4" x14ac:dyDescent="0.2">
      <c r="B152" s="50" t="s">
        <v>153</v>
      </c>
      <c r="C152" s="148">
        <v>2950</v>
      </c>
    </row>
    <row r="153" spans="2:4" x14ac:dyDescent="0.2">
      <c r="B153" s="2" t="s">
        <v>155</v>
      </c>
      <c r="C153" s="147">
        <v>45</v>
      </c>
    </row>
    <row r="154" spans="2:4" x14ac:dyDescent="0.2">
      <c r="B154" s="50" t="s">
        <v>157</v>
      </c>
      <c r="C154" s="147">
        <v>2</v>
      </c>
    </row>
    <row r="155" spans="2:4" x14ac:dyDescent="0.2">
      <c r="B155" s="2" t="s">
        <v>158</v>
      </c>
      <c r="C155" s="13">
        <f>IF(C154=1,34,IF(C154=1.5,37,IF(C154=2,40,IF(C154=2.5,42,IF(C154=3,44,IF(C154=3.5,46.5,IF(C154=4,49,IF(C154=4.5,50.5,IF(C154=5,52,IF(C154=6,55))))))))))</f>
        <v>40</v>
      </c>
    </row>
    <row r="156" spans="2:4" ht="13.5" thickBot="1" x14ac:dyDescent="0.25">
      <c r="B156" s="4" t="s">
        <v>160</v>
      </c>
      <c r="C156" s="51">
        <f>((C152*(C153+C155)*77)/121)/C153</f>
        <v>3545.9595959595963</v>
      </c>
    </row>
    <row r="193" spans="2:4" ht="13.5" thickBot="1" x14ac:dyDescent="0.25"/>
    <row r="194" spans="2:4" x14ac:dyDescent="0.2">
      <c r="B194" s="1" t="s">
        <v>183</v>
      </c>
      <c r="C194" s="22"/>
      <c r="D194" s="18" t="s">
        <v>109</v>
      </c>
    </row>
    <row r="195" spans="2:4" x14ac:dyDescent="0.2">
      <c r="B195" s="2" t="s">
        <v>184</v>
      </c>
      <c r="C195" s="84">
        <v>50000</v>
      </c>
      <c r="D195" s="19">
        <f>C195*C34</f>
        <v>0</v>
      </c>
    </row>
    <row r="196" spans="2:4" x14ac:dyDescent="0.2">
      <c r="B196" s="3" t="s">
        <v>185</v>
      </c>
      <c r="C196" s="58">
        <v>12000</v>
      </c>
      <c r="D196" s="20">
        <f>C196*C34</f>
        <v>0</v>
      </c>
    </row>
    <row r="197" spans="2:4" ht="13.5" thickBot="1" x14ac:dyDescent="0.25">
      <c r="B197" s="16" t="s">
        <v>186</v>
      </c>
      <c r="C197" s="104">
        <f>SUM(C195:C196)</f>
        <v>62000</v>
      </c>
      <c r="D197" s="103">
        <f>SUM(D195:D196)</f>
        <v>0</v>
      </c>
    </row>
    <row r="199" spans="2:4" ht="13.5" thickBot="1" x14ac:dyDescent="0.25"/>
    <row r="200" spans="2:4" x14ac:dyDescent="0.2">
      <c r="B200" s="1" t="s">
        <v>187</v>
      </c>
      <c r="C200" s="22"/>
      <c r="D200" s="18" t="s">
        <v>109</v>
      </c>
    </row>
    <row r="201" spans="2:4" x14ac:dyDescent="0.2">
      <c r="B201" s="2" t="s">
        <v>184</v>
      </c>
      <c r="C201" s="84">
        <v>55000</v>
      </c>
      <c r="D201" s="19">
        <f>C201*C35</f>
        <v>0</v>
      </c>
    </row>
    <row r="202" spans="2:4" x14ac:dyDescent="0.2">
      <c r="B202" s="3"/>
      <c r="C202" s="58">
        <v>0</v>
      </c>
      <c r="D202" s="20">
        <f>C202*(C38+C40)</f>
        <v>0</v>
      </c>
    </row>
    <row r="203" spans="2:4" ht="13.5" thickBot="1" x14ac:dyDescent="0.25">
      <c r="B203" s="16" t="s">
        <v>186</v>
      </c>
      <c r="C203" s="104">
        <f>SUM(C201:C202)</f>
        <v>55000</v>
      </c>
      <c r="D203" s="103">
        <f>SUM(D201:D202)</f>
        <v>0</v>
      </c>
    </row>
  </sheetData>
  <hyperlinks>
    <hyperlink ref="B53" r:id="rId1" display="Lantmäteriavgifter, fastighetsbildning" xr:uid="{9663209A-5869-4900-BF23-4392A8C31716}"/>
    <hyperlink ref="B54" r:id="rId2" location="h-Planavgift" display="Planavgift till kommunen (Botkyrka)" xr:uid="{3D7DA180-63C5-4F31-99BE-F210D623131D}"/>
    <hyperlink ref="B90" r:id="rId3" display="Vatten och avlopp (Botkyrka)" xr:uid="{7D32B9AF-3C61-47A7-9FC5-5BC357899E6C}"/>
    <hyperlink ref="B55" r:id="rId4" display="Bygglov (Botkyrka)" xr:uid="{FD3E4E63-643B-457F-BE53-B828FDFB94D0}"/>
    <hyperlink ref="B91" r:id="rId5" display="Uppvärmning (SFAB)" xr:uid="{9A9407D5-DF36-429B-AB15-8B62E8998086}"/>
    <hyperlink ref="B48" r:id="rId6" xr:uid="{53E51504-F2D7-408E-865A-7E13298C675F}"/>
    <hyperlink ref="B49" r:id="rId7" xr:uid="{66BB8C94-5478-41D7-83BF-9EB623E3B869}"/>
  </hyperlinks>
  <pageMargins left="0.7" right="0.7" top="0.75" bottom="0.75" header="0.3" footer="0.3"/>
  <pageSetup paperSize="9" scale="64" orientation="portrait" r:id="rId8"/>
  <rowBreaks count="1" manualBreakCount="1">
    <brk id="107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0bab110-9921-4210-b8dd-492dbed43a44">
      <Terms xmlns="http://schemas.microsoft.com/office/infopath/2007/PartnerControls"/>
    </lcf76f155ced4ddcb4097134ff3c332f>
    <TaxCatchAll xmlns="5c780a45-ee6b-428f-983d-5491f10cc6f1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ED248BFDE839641A6B11A1BD965B1C3" ma:contentTypeVersion="12" ma:contentTypeDescription="Skapa ett nytt dokument." ma:contentTypeScope="" ma:versionID="8afd03c5f17e0ec002ccd501a4d884aa">
  <xsd:schema xmlns:xsd="http://www.w3.org/2001/XMLSchema" xmlns:xs="http://www.w3.org/2001/XMLSchema" xmlns:p="http://schemas.microsoft.com/office/2006/metadata/properties" xmlns:ns2="50bab110-9921-4210-b8dd-492dbed43a44" xmlns:ns3="5c780a45-ee6b-428f-983d-5491f10cc6f1" targetNamespace="http://schemas.microsoft.com/office/2006/metadata/properties" ma:root="true" ma:fieldsID="e0aa6c409372798666ed7471ed95d23f" ns2:_="" ns3:_="">
    <xsd:import namespace="50bab110-9921-4210-b8dd-492dbed43a44"/>
    <xsd:import namespace="5c780a45-ee6b-428f-983d-5491f10cc6f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bab110-9921-4210-b8dd-492dbed43a4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Bildmarkeringar" ma:readOnly="false" ma:fieldId="{5cf76f15-5ced-4ddc-b409-7134ff3c332f}" ma:taxonomyMulti="true" ma:sspId="d50308b9-25d7-4386-aaca-c0edaff9d29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c780a45-ee6b-428f-983d-5491f10cc6f1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a8a06563-4d7f-4d40-a49a-c08bc6059423}" ma:internalName="TaxCatchAll" ma:showField="CatchAllData" ma:web="5c780a45-ee6b-428f-983d-5491f10cc6f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A9D9C3A-CAE9-4953-8857-EC69C6CAAE79}">
  <ds:schemaRefs>
    <ds:schemaRef ds:uri="http://schemas.microsoft.com/office/2006/metadata/properties"/>
    <ds:schemaRef ds:uri="http://schemas.microsoft.com/office/infopath/2007/PartnerControls"/>
    <ds:schemaRef ds:uri="c2948954-55bb-4a06-bcc4-617c344b9b35"/>
    <ds:schemaRef ds:uri="28ab4cf1-bfdb-4e3b-ae35-a5188bb01723"/>
    <ds:schemaRef ds:uri="58b73baf-9519-4e7a-8df7-7683eaf00ee0"/>
    <ds:schemaRef ds:uri="50bab110-9921-4210-b8dd-492dbed43a44"/>
    <ds:schemaRef ds:uri="5c780a45-ee6b-428f-983d-5491f10cc6f1"/>
  </ds:schemaRefs>
</ds:datastoreItem>
</file>

<file path=customXml/itemProps2.xml><?xml version="1.0" encoding="utf-8"?>
<ds:datastoreItem xmlns:ds="http://schemas.openxmlformats.org/officeDocument/2006/customXml" ds:itemID="{0F9EFBC4-3A23-4925-B075-A75D6696C5F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77114D7-DB7F-4698-A84C-5696917792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0bab110-9921-4210-b8dd-492dbed43a44"/>
    <ds:schemaRef ds:uri="5c780a45-ee6b-428f-983d-5491f10cc6f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Project info</vt:lpstr>
      <vt:lpstr>Cash flow and IRR</vt:lpstr>
      <vt:lpstr>Project overview</vt:lpstr>
      <vt:lpstr>Apt.list</vt:lpstr>
      <vt:lpstr>Apartment list (old)</vt:lpstr>
      <vt:lpstr>Hallunda Gård aggregated</vt:lpstr>
      <vt:lpstr>'Hallunda Gård aggregated'!Print_Area</vt:lpstr>
      <vt:lpstr>'Project overview'!Print_Area</vt:lpstr>
    </vt:vector>
  </TitlesOfParts>
  <Manager/>
  <Company>Peab AB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carl.johan.casserberg@titania.se</dc:creator>
  <cp:keywords/>
  <dc:description/>
  <cp:lastModifiedBy>Joakim Signäs</cp:lastModifiedBy>
  <cp:revision/>
  <dcterms:created xsi:type="dcterms:W3CDTF">2021-03-29T07:57:59Z</dcterms:created>
  <dcterms:modified xsi:type="dcterms:W3CDTF">2025-09-15T12:40:13Z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0x0101000ED248BFDE839641A6B11A1BD965B1C3</vt:lpwstr>
  </property>
  <property fmtid="{D5CDD505-2E9C-101B-9397-08002B2CF9AE}" pid="3" name="MediaServiceImageTags">
    <vt:lpwstr/>
  </property>
</Properties>
</file>